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1" sheetId="1" r:id="rId1"/>
    <sheet name="пр12" sheetId="2" r:id="rId2"/>
    <sheet name="пр13" sheetId="3" r:id="rId3"/>
    <sheet name="пр14" sheetId="4" r:id="rId4"/>
  </sheets>
  <definedNames>
    <definedName name="_xlnm.Print_Area" localSheetId="3">пр14!$A$1:$D$19</definedName>
  </definedNames>
  <calcPr calcId="162913"/>
</workbook>
</file>

<file path=xl/calcChain.xml><?xml version="1.0" encoding="utf-8"?>
<calcChain xmlns="http://schemas.openxmlformats.org/spreadsheetml/2006/main">
  <c r="Q53" i="2" l="1"/>
  <c r="P53" i="2"/>
  <c r="Q57" i="2"/>
  <c r="P57" i="2"/>
  <c r="C53" i="1"/>
  <c r="C60" i="1"/>
  <c r="P21" i="2" l="1"/>
  <c r="Q21" i="2"/>
  <c r="Q19" i="2"/>
  <c r="C19" i="1" l="1"/>
  <c r="P19" i="2" l="1"/>
  <c r="B16" i="3" l="1"/>
  <c r="B14" i="3"/>
  <c r="C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P58" i="2"/>
  <c r="R46" i="2" l="1"/>
  <c r="R63" i="2" s="1"/>
  <c r="S46" i="2"/>
  <c r="T46" i="2"/>
  <c r="T63" i="2"/>
  <c r="S63" i="2"/>
  <c r="C13" i="4"/>
  <c r="B13" i="4"/>
  <c r="B12" i="3"/>
  <c r="E62" i="2"/>
  <c r="G62" i="2" s="1"/>
  <c r="I62" i="2" s="1"/>
  <c r="K62" i="2" s="1"/>
  <c r="M62" i="2" s="1"/>
  <c r="O62" i="2" s="1"/>
  <c r="Q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Q59" i="2"/>
  <c r="P59" i="2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Q56" i="2"/>
  <c r="Q55" i="2" s="1"/>
  <c r="P56" i="2"/>
  <c r="P55" i="2" s="1"/>
  <c r="N56" i="2"/>
  <c r="L56" i="2"/>
  <c r="J56" i="2"/>
  <c r="H56" i="2"/>
  <c r="F56" i="2"/>
  <c r="D56" i="2"/>
  <c r="C56" i="2"/>
  <c r="N55" i="2"/>
  <c r="L55" i="2"/>
  <c r="J55" i="2"/>
  <c r="H55" i="2"/>
  <c r="F55" i="2"/>
  <c r="D55" i="2"/>
  <c r="C55" i="2"/>
  <c r="E53" i="2"/>
  <c r="G53" i="2" s="1"/>
  <c r="I53" i="2" s="1"/>
  <c r="K53" i="2" s="1"/>
  <c r="M53" i="2" s="1"/>
  <c r="O53" i="2" s="1"/>
  <c r="Q52" i="2"/>
  <c r="Q51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Q49" i="2"/>
  <c r="Q48" i="2" s="1"/>
  <c r="P49" i="2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P48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Q41" i="2"/>
  <c r="Q40" i="2" s="1"/>
  <c r="P41" i="2"/>
  <c r="P40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Q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Q36" i="2"/>
  <c r="Q35" i="2" s="1"/>
  <c r="P36" i="2"/>
  <c r="P35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Q32" i="2"/>
  <c r="Q31" i="2" s="1"/>
  <c r="P32" i="2"/>
  <c r="P31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Q29" i="2"/>
  <c r="Q28" i="2" s="1"/>
  <c r="P29" i="2"/>
  <c r="P28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Q25" i="2"/>
  <c r="P25" i="2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Q23" i="2"/>
  <c r="P23" i="2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Q20" i="2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Q18" i="2"/>
  <c r="C17" i="4" s="1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Q15" i="2"/>
  <c r="P15" i="2"/>
  <c r="C15" i="2"/>
  <c r="E15" i="2" s="1"/>
  <c r="G15" i="2" s="1"/>
  <c r="I15" i="2" s="1"/>
  <c r="K15" i="2" s="1"/>
  <c r="M15" i="2" s="1"/>
  <c r="O15" i="2" s="1"/>
  <c r="Q14" i="2"/>
  <c r="Q12" i="2" s="1"/>
  <c r="P14" i="2"/>
  <c r="P12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E62" i="1"/>
  <c r="G62" i="1" s="1"/>
  <c r="I62" i="1" s="1"/>
  <c r="K62" i="1" s="1"/>
  <c r="M62" i="1" s="1"/>
  <c r="O62" i="1" s="1"/>
  <c r="Q61" i="1"/>
  <c r="P61" i="1"/>
  <c r="P58" i="1" s="1"/>
  <c r="N61" i="1"/>
  <c r="L61" i="1"/>
  <c r="J61" i="1"/>
  <c r="H61" i="1"/>
  <c r="F61" i="1"/>
  <c r="D61" i="1"/>
  <c r="C61" i="1"/>
  <c r="E60" i="1"/>
  <c r="G60" i="1" s="1"/>
  <c r="I60" i="1" s="1"/>
  <c r="K60" i="1" s="1"/>
  <c r="M60" i="1" s="1"/>
  <c r="O60" i="1" s="1"/>
  <c r="Q59" i="1"/>
  <c r="P59" i="1"/>
  <c r="N59" i="1"/>
  <c r="L59" i="1"/>
  <c r="L58" i="1" s="1"/>
  <c r="L54" i="1" s="1"/>
  <c r="J59" i="1"/>
  <c r="H59" i="1"/>
  <c r="F59" i="1"/>
  <c r="D59" i="1"/>
  <c r="C59" i="1"/>
  <c r="E57" i="1"/>
  <c r="G57" i="1" s="1"/>
  <c r="I57" i="1" s="1"/>
  <c r="K57" i="1" s="1"/>
  <c r="M57" i="1" s="1"/>
  <c r="O57" i="1" s="1"/>
  <c r="Q56" i="1"/>
  <c r="Q55" i="1" s="1"/>
  <c r="P56" i="1"/>
  <c r="P55" i="1" s="1"/>
  <c r="N56" i="1"/>
  <c r="N55" i="1" s="1"/>
  <c r="L56" i="1"/>
  <c r="L55" i="1" s="1"/>
  <c r="J56" i="1"/>
  <c r="J55" i="1" s="1"/>
  <c r="H56" i="1"/>
  <c r="H55" i="1" s="1"/>
  <c r="F56" i="1"/>
  <c r="D56" i="1"/>
  <c r="D55" i="1" s="1"/>
  <c r="C56" i="1"/>
  <c r="C55" i="1" s="1"/>
  <c r="F55" i="1"/>
  <c r="Q52" i="1"/>
  <c r="Q51" i="1" s="1"/>
  <c r="P52" i="1"/>
  <c r="P51" i="1" s="1"/>
  <c r="P47" i="1" s="1"/>
  <c r="N52" i="1"/>
  <c r="N51" i="1" s="1"/>
  <c r="L52" i="1"/>
  <c r="L51" i="1" s="1"/>
  <c r="J52" i="1"/>
  <c r="J51" i="1" s="1"/>
  <c r="H52" i="1"/>
  <c r="H51" i="1" s="1"/>
  <c r="F52" i="1"/>
  <c r="F51" i="1" s="1"/>
  <c r="D52" i="1"/>
  <c r="D51" i="1" s="1"/>
  <c r="E50" i="1"/>
  <c r="G50" i="1" s="1"/>
  <c r="I50" i="1" s="1"/>
  <c r="K50" i="1" s="1"/>
  <c r="M50" i="1" s="1"/>
  <c r="O50" i="1" s="1"/>
  <c r="Q49" i="1"/>
  <c r="Q48" i="1" s="1"/>
  <c r="P49" i="1"/>
  <c r="N49" i="1"/>
  <c r="N48" i="1" s="1"/>
  <c r="L49" i="1"/>
  <c r="L48" i="1" s="1"/>
  <c r="J49" i="1"/>
  <c r="J48" i="1" s="1"/>
  <c r="H49" i="1"/>
  <c r="F49" i="1"/>
  <c r="F48" i="1" s="1"/>
  <c r="F47" i="1" s="1"/>
  <c r="D49" i="1"/>
  <c r="D48" i="1" s="1"/>
  <c r="C49" i="1"/>
  <c r="P48" i="1"/>
  <c r="H48" i="1"/>
  <c r="E45" i="1"/>
  <c r="G45" i="1" s="1"/>
  <c r="I45" i="1" s="1"/>
  <c r="K45" i="1" s="1"/>
  <c r="M45" i="1" s="1"/>
  <c r="O45" i="1" s="1"/>
  <c r="E44" i="1"/>
  <c r="G44" i="1" s="1"/>
  <c r="I44" i="1" s="1"/>
  <c r="K44" i="1" s="1"/>
  <c r="M44" i="1" s="1"/>
  <c r="O44" i="1" s="1"/>
  <c r="E43" i="1"/>
  <c r="G43" i="1" s="1"/>
  <c r="I43" i="1" s="1"/>
  <c r="K43" i="1" s="1"/>
  <c r="M43" i="1" s="1"/>
  <c r="O43" i="1" s="1"/>
  <c r="E42" i="1"/>
  <c r="G42" i="1" s="1"/>
  <c r="I42" i="1" s="1"/>
  <c r="K42" i="1" s="1"/>
  <c r="M42" i="1" s="1"/>
  <c r="O42" i="1" s="1"/>
  <c r="Q41" i="1"/>
  <c r="Q40" i="1" s="1"/>
  <c r="P41" i="1"/>
  <c r="P40" i="1" s="1"/>
  <c r="C41" i="1"/>
  <c r="E41" i="1" s="1"/>
  <c r="G41" i="1" s="1"/>
  <c r="I41" i="1" s="1"/>
  <c r="K41" i="1" s="1"/>
  <c r="M41" i="1" s="1"/>
  <c r="O41" i="1" s="1"/>
  <c r="E39" i="1"/>
  <c r="G39" i="1" s="1"/>
  <c r="I39" i="1" s="1"/>
  <c r="K39" i="1" s="1"/>
  <c r="M39" i="1" s="1"/>
  <c r="O39" i="1" s="1"/>
  <c r="Q38" i="1"/>
  <c r="P38" i="1"/>
  <c r="C38" i="1"/>
  <c r="E38" i="1" s="1"/>
  <c r="G38" i="1" s="1"/>
  <c r="I38" i="1" s="1"/>
  <c r="K38" i="1" s="1"/>
  <c r="M38" i="1" s="1"/>
  <c r="O38" i="1" s="1"/>
  <c r="E37" i="1"/>
  <c r="G37" i="1" s="1"/>
  <c r="I37" i="1" s="1"/>
  <c r="K37" i="1" s="1"/>
  <c r="M37" i="1" s="1"/>
  <c r="O37" i="1" s="1"/>
  <c r="Q36" i="1"/>
  <c r="Q35" i="1" s="1"/>
  <c r="P36" i="1"/>
  <c r="P35" i="1" s="1"/>
  <c r="C36" i="1"/>
  <c r="E36" i="1" s="1"/>
  <c r="G36" i="1" s="1"/>
  <c r="I36" i="1" s="1"/>
  <c r="K36" i="1" s="1"/>
  <c r="M36" i="1" s="1"/>
  <c r="O36" i="1" s="1"/>
  <c r="E33" i="1"/>
  <c r="G33" i="1" s="1"/>
  <c r="I33" i="1" s="1"/>
  <c r="K33" i="1" s="1"/>
  <c r="M33" i="1" s="1"/>
  <c r="O33" i="1" s="1"/>
  <c r="Q32" i="1"/>
  <c r="Q31" i="1" s="1"/>
  <c r="P32" i="1"/>
  <c r="P31" i="1" s="1"/>
  <c r="C32" i="1"/>
  <c r="E32" i="1" s="1"/>
  <c r="G32" i="1" s="1"/>
  <c r="I32" i="1" s="1"/>
  <c r="K32" i="1" s="1"/>
  <c r="M32" i="1" s="1"/>
  <c r="O32" i="1" s="1"/>
  <c r="E30" i="1"/>
  <c r="G30" i="1" s="1"/>
  <c r="I30" i="1" s="1"/>
  <c r="K30" i="1" s="1"/>
  <c r="M30" i="1" s="1"/>
  <c r="O30" i="1" s="1"/>
  <c r="Q29" i="1"/>
  <c r="Q28" i="1" s="1"/>
  <c r="P29" i="1"/>
  <c r="P28" i="1" s="1"/>
  <c r="C29" i="1"/>
  <c r="E29" i="1" s="1"/>
  <c r="G29" i="1" s="1"/>
  <c r="I29" i="1" s="1"/>
  <c r="K29" i="1" s="1"/>
  <c r="M29" i="1" s="1"/>
  <c r="O29" i="1" s="1"/>
  <c r="E26" i="1"/>
  <c r="G26" i="1" s="1"/>
  <c r="I26" i="1" s="1"/>
  <c r="K26" i="1" s="1"/>
  <c r="M26" i="1" s="1"/>
  <c r="O26" i="1" s="1"/>
  <c r="Q25" i="1"/>
  <c r="P25" i="1"/>
  <c r="N25" i="1"/>
  <c r="L25" i="1"/>
  <c r="J25" i="1"/>
  <c r="H25" i="1"/>
  <c r="F25" i="1"/>
  <c r="D25" i="1"/>
  <c r="C25" i="1"/>
  <c r="E24" i="1"/>
  <c r="G24" i="1" s="1"/>
  <c r="I24" i="1" s="1"/>
  <c r="K24" i="1" s="1"/>
  <c r="M24" i="1" s="1"/>
  <c r="O24" i="1" s="1"/>
  <c r="Q23" i="1"/>
  <c r="P23" i="1"/>
  <c r="N23" i="1"/>
  <c r="L23" i="1"/>
  <c r="J23" i="1"/>
  <c r="H23" i="1"/>
  <c r="F23" i="1"/>
  <c r="D23" i="1"/>
  <c r="C23" i="1"/>
  <c r="E21" i="1"/>
  <c r="G21" i="1" s="1"/>
  <c r="I21" i="1" s="1"/>
  <c r="K21" i="1" s="1"/>
  <c r="M21" i="1" s="1"/>
  <c r="O21" i="1" s="1"/>
  <c r="Q20" i="1"/>
  <c r="P20" i="1"/>
  <c r="N20" i="1"/>
  <c r="L20" i="1"/>
  <c r="J20" i="1"/>
  <c r="H20" i="1"/>
  <c r="F20" i="1"/>
  <c r="D20" i="1"/>
  <c r="C20" i="1"/>
  <c r="B17" i="3" s="1"/>
  <c r="Q18" i="1"/>
  <c r="P18" i="1"/>
  <c r="N18" i="1"/>
  <c r="N17" i="1" s="1"/>
  <c r="L18" i="1"/>
  <c r="J18" i="1"/>
  <c r="H18" i="1"/>
  <c r="F18" i="1"/>
  <c r="F17" i="1" s="1"/>
  <c r="D18" i="1"/>
  <c r="E16" i="1"/>
  <c r="G16" i="1" s="1"/>
  <c r="I16" i="1" s="1"/>
  <c r="K16" i="1" s="1"/>
  <c r="M16" i="1" s="1"/>
  <c r="O16" i="1" s="1"/>
  <c r="Q15" i="1"/>
  <c r="P15" i="1"/>
  <c r="C15" i="1"/>
  <c r="E15" i="1" s="1"/>
  <c r="G15" i="1" s="1"/>
  <c r="I15" i="1" s="1"/>
  <c r="K15" i="1" s="1"/>
  <c r="M15" i="1" s="1"/>
  <c r="O15" i="1" s="1"/>
  <c r="Q14" i="1"/>
  <c r="Q12" i="1" s="1"/>
  <c r="P14" i="1"/>
  <c r="P12" i="1" s="1"/>
  <c r="N14" i="1"/>
  <c r="N12" i="1" s="1"/>
  <c r="L14" i="1"/>
  <c r="L12" i="1" s="1"/>
  <c r="J14" i="1"/>
  <c r="H14" i="1"/>
  <c r="H12" i="1" s="1"/>
  <c r="F14" i="1"/>
  <c r="F12" i="1" s="1"/>
  <c r="D14" i="1"/>
  <c r="D12" i="1" s="1"/>
  <c r="C14" i="1"/>
  <c r="E13" i="1"/>
  <c r="G13" i="1" s="1"/>
  <c r="I13" i="1" s="1"/>
  <c r="K13" i="1" s="1"/>
  <c r="M13" i="1" s="1"/>
  <c r="O13" i="1" s="1"/>
  <c r="J12" i="1"/>
  <c r="C12" i="1"/>
  <c r="H17" i="1" l="1"/>
  <c r="P17" i="1"/>
  <c r="P11" i="1" s="1"/>
  <c r="D22" i="1"/>
  <c r="L22" i="1"/>
  <c r="H58" i="1"/>
  <c r="H54" i="1" s="1"/>
  <c r="D58" i="1"/>
  <c r="D54" i="1" s="1"/>
  <c r="D17" i="1"/>
  <c r="D11" i="1" s="1"/>
  <c r="L17" i="1"/>
  <c r="P54" i="1"/>
  <c r="P46" i="1" s="1"/>
  <c r="C22" i="1"/>
  <c r="J22" i="1"/>
  <c r="Q22" i="1"/>
  <c r="F22" i="1"/>
  <c r="F11" i="1" s="1"/>
  <c r="N22" i="1"/>
  <c r="N11" i="1" s="1"/>
  <c r="F58" i="1"/>
  <c r="F54" i="1" s="1"/>
  <c r="F46" i="1" s="1"/>
  <c r="N58" i="1"/>
  <c r="N54" i="1" s="1"/>
  <c r="E61" i="1"/>
  <c r="G61" i="1" s="1"/>
  <c r="I61" i="1" s="1"/>
  <c r="H47" i="1"/>
  <c r="H46" i="1" s="1"/>
  <c r="E55" i="1"/>
  <c r="G55" i="1" s="1"/>
  <c r="I55" i="1" s="1"/>
  <c r="K55" i="1" s="1"/>
  <c r="M55" i="1" s="1"/>
  <c r="O55" i="1" s="1"/>
  <c r="P34" i="1"/>
  <c r="P27" i="1" s="1"/>
  <c r="C40" i="1"/>
  <c r="E40" i="1" s="1"/>
  <c r="G40" i="1" s="1"/>
  <c r="I40" i="1" s="1"/>
  <c r="K40" i="1" s="1"/>
  <c r="M40" i="1" s="1"/>
  <c r="O40" i="1" s="1"/>
  <c r="N47" i="1"/>
  <c r="E59" i="1"/>
  <c r="G59" i="1" s="1"/>
  <c r="I59" i="1" s="1"/>
  <c r="K59" i="1" s="1"/>
  <c r="M59" i="1" s="1"/>
  <c r="O59" i="1" s="1"/>
  <c r="D17" i="2"/>
  <c r="D11" i="2" s="1"/>
  <c r="D63" i="2" s="1"/>
  <c r="L17" i="2"/>
  <c r="J17" i="1"/>
  <c r="J11" i="1" s="1"/>
  <c r="Q17" i="1"/>
  <c r="Q11" i="1" s="1"/>
  <c r="H22" i="1"/>
  <c r="P22" i="1"/>
  <c r="J47" i="1"/>
  <c r="Q47" i="1"/>
  <c r="H58" i="2"/>
  <c r="H54" i="2" s="1"/>
  <c r="K61" i="1"/>
  <c r="M61" i="1" s="1"/>
  <c r="O61" i="1" s="1"/>
  <c r="J58" i="2"/>
  <c r="J54" i="2" s="1"/>
  <c r="Q58" i="2"/>
  <c r="Q54" i="2" s="1"/>
  <c r="E20" i="1"/>
  <c r="G20" i="1" s="1"/>
  <c r="I20" i="1" s="1"/>
  <c r="K20" i="1" s="1"/>
  <c r="M20" i="1" s="1"/>
  <c r="O20" i="1" s="1"/>
  <c r="E20" i="2"/>
  <c r="G20" i="2" s="1"/>
  <c r="I20" i="2" s="1"/>
  <c r="K20" i="2" s="1"/>
  <c r="M20" i="2" s="1"/>
  <c r="O20" i="2" s="1"/>
  <c r="F22" i="2"/>
  <c r="N22" i="2"/>
  <c r="P34" i="2"/>
  <c r="P27" i="2" s="1"/>
  <c r="Q58" i="1"/>
  <c r="Q54" i="1" s="1"/>
  <c r="H17" i="2"/>
  <c r="H11" i="2" s="1"/>
  <c r="D22" i="2"/>
  <c r="L22" i="2"/>
  <c r="L11" i="2" s="1"/>
  <c r="G59" i="2"/>
  <c r="I59" i="2" s="1"/>
  <c r="K59" i="2" s="1"/>
  <c r="M59" i="2" s="1"/>
  <c r="O59" i="2" s="1"/>
  <c r="C19" i="4"/>
  <c r="J58" i="1"/>
  <c r="J54" i="1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L11" i="1"/>
  <c r="E49" i="1"/>
  <c r="G49" i="1" s="1"/>
  <c r="I49" i="1" s="1"/>
  <c r="K49" i="1" s="1"/>
  <c r="M49" i="1" s="1"/>
  <c r="O49" i="1" s="1"/>
  <c r="C48" i="1"/>
  <c r="E48" i="1" s="1"/>
  <c r="G48" i="1" s="1"/>
  <c r="I48" i="1" s="1"/>
  <c r="K48" i="1" s="1"/>
  <c r="M48" i="1" s="1"/>
  <c r="O48" i="1" s="1"/>
  <c r="J46" i="2"/>
  <c r="E49" i="2"/>
  <c r="G49" i="2" s="1"/>
  <c r="I49" i="2" s="1"/>
  <c r="K49" i="2" s="1"/>
  <c r="M49" i="2" s="1"/>
  <c r="O49" i="2" s="1"/>
  <c r="C48" i="2"/>
  <c r="P54" i="2"/>
  <c r="E12" i="1"/>
  <c r="G12" i="1" s="1"/>
  <c r="I12" i="1" s="1"/>
  <c r="K12" i="1" s="1"/>
  <c r="M12" i="1" s="1"/>
  <c r="O12" i="1" s="1"/>
  <c r="E14" i="1"/>
  <c r="G14" i="1" s="1"/>
  <c r="I14" i="1" s="1"/>
  <c r="K14" i="1" s="1"/>
  <c r="M14" i="1" s="1"/>
  <c r="O14" i="1" s="1"/>
  <c r="E23" i="1"/>
  <c r="G23" i="1" s="1"/>
  <c r="I23" i="1" s="1"/>
  <c r="K23" i="1" s="1"/>
  <c r="M23" i="1" s="1"/>
  <c r="O23" i="1" s="1"/>
  <c r="E25" i="1"/>
  <c r="G25" i="1" s="1"/>
  <c r="I25" i="1" s="1"/>
  <c r="K25" i="1" s="1"/>
  <c r="M25" i="1" s="1"/>
  <c r="O25" i="1" s="1"/>
  <c r="Q34" i="1"/>
  <c r="Q27" i="1" s="1"/>
  <c r="D47" i="1"/>
  <c r="D46" i="1" s="1"/>
  <c r="L47" i="1"/>
  <c r="L46" i="1" s="1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56" i="1"/>
  <c r="G56" i="1" s="1"/>
  <c r="I56" i="1" s="1"/>
  <c r="K56" i="1" s="1"/>
  <c r="M56" i="1" s="1"/>
  <c r="O56" i="1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F11" i="2" s="1"/>
  <c r="F63" i="2" s="1"/>
  <c r="J17" i="2"/>
  <c r="J11" i="2" s="1"/>
  <c r="J63" i="2" s="1"/>
  <c r="N17" i="2"/>
  <c r="E23" i="2"/>
  <c r="G23" i="2" s="1"/>
  <c r="I23" i="2" s="1"/>
  <c r="K23" i="2" s="1"/>
  <c r="M23" i="2" s="1"/>
  <c r="O23" i="2" s="1"/>
  <c r="Q22" i="2"/>
  <c r="P22" i="2"/>
  <c r="E52" i="2"/>
  <c r="G52" i="2" s="1"/>
  <c r="I52" i="2" s="1"/>
  <c r="K52" i="2" s="1"/>
  <c r="M52" i="2" s="1"/>
  <c r="O52" i="2" s="1"/>
  <c r="Q47" i="2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Q17" i="2"/>
  <c r="C58" i="1"/>
  <c r="C54" i="1" s="1"/>
  <c r="Q34" i="2"/>
  <c r="Q27" i="2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E31" i="1" s="1"/>
  <c r="G31" i="1" s="1"/>
  <c r="I31" i="1" s="1"/>
  <c r="K31" i="1" s="1"/>
  <c r="M31" i="1" s="1"/>
  <c r="O31" i="1" s="1"/>
  <c r="P63" i="1" l="1"/>
  <c r="H11" i="1"/>
  <c r="E22" i="1"/>
  <c r="G22" i="1" s="1"/>
  <c r="I22" i="1" s="1"/>
  <c r="K22" i="1" s="1"/>
  <c r="M22" i="1" s="1"/>
  <c r="O22" i="1" s="1"/>
  <c r="N63" i="1"/>
  <c r="F63" i="1"/>
  <c r="N46" i="1"/>
  <c r="J46" i="1"/>
  <c r="H63" i="1"/>
  <c r="Q46" i="2"/>
  <c r="E17" i="2"/>
  <c r="G17" i="2" s="1"/>
  <c r="I17" i="2" s="1"/>
  <c r="K17" i="2" s="1"/>
  <c r="M17" i="2" s="1"/>
  <c r="O17" i="2" s="1"/>
  <c r="L63" i="2"/>
  <c r="Q46" i="1"/>
  <c r="Q63" i="1" s="1"/>
  <c r="C34" i="2"/>
  <c r="E34" i="2" s="1"/>
  <c r="G34" i="2" s="1"/>
  <c r="I34" i="2" s="1"/>
  <c r="K34" i="2" s="1"/>
  <c r="M34" i="2" s="1"/>
  <c r="O34" i="2" s="1"/>
  <c r="N11" i="2"/>
  <c r="N63" i="2" s="1"/>
  <c r="H63" i="2"/>
  <c r="J63" i="1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Q11" i="2"/>
  <c r="L63" i="1"/>
  <c r="D63" i="1"/>
  <c r="E58" i="1"/>
  <c r="G58" i="1" s="1"/>
  <c r="I58" i="1" s="1"/>
  <c r="K58" i="1" s="1"/>
  <c r="M58" i="1" s="1"/>
  <c r="O58" i="1" s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E28" i="1"/>
  <c r="G28" i="1" s="1"/>
  <c r="I28" i="1" s="1"/>
  <c r="K28" i="1" s="1"/>
  <c r="M28" i="1" s="1"/>
  <c r="O28" i="1" s="1"/>
  <c r="C27" i="1" l="1"/>
  <c r="E27" i="1" s="1"/>
  <c r="G27" i="1" s="1"/>
  <c r="I27" i="1" s="1"/>
  <c r="K27" i="1" s="1"/>
  <c r="M27" i="1" s="1"/>
  <c r="O27" i="1" s="1"/>
  <c r="Q63" i="2"/>
  <c r="E54" i="1"/>
  <c r="G54" i="1" s="1"/>
  <c r="I54" i="1" s="1"/>
  <c r="K54" i="1" s="1"/>
  <c r="M54" i="1" s="1"/>
  <c r="O54" i="1" s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P52" i="2" l="1"/>
  <c r="P51" i="2" s="1"/>
  <c r="P47" i="2" s="1"/>
  <c r="P46" i="2" s="1"/>
  <c r="E53" i="1" l="1"/>
  <c r="G53" i="1" s="1"/>
  <c r="I53" i="1" s="1"/>
  <c r="K53" i="1" s="1"/>
  <c r="M53" i="1" s="1"/>
  <c r="O53" i="1" s="1"/>
  <c r="C52" i="1"/>
  <c r="E52" i="1" s="1"/>
  <c r="G52" i="1" s="1"/>
  <c r="I52" i="1" s="1"/>
  <c r="K52" i="1" s="1"/>
  <c r="M52" i="1" s="1"/>
  <c r="O52" i="1" s="1"/>
  <c r="E19" i="1" l="1"/>
  <c r="G19" i="1" s="1"/>
  <c r="I19" i="1" s="1"/>
  <c r="K19" i="1" s="1"/>
  <c r="M19" i="1" s="1"/>
  <c r="O19" i="1" s="1"/>
  <c r="C18" i="1"/>
  <c r="C51" i="1"/>
  <c r="E51" i="1" s="1"/>
  <c r="G51" i="1" s="1"/>
  <c r="I51" i="1" s="1"/>
  <c r="K51" i="1" s="1"/>
  <c r="M51" i="1" s="1"/>
  <c r="O51" i="1" s="1"/>
  <c r="C17" i="1" l="1"/>
  <c r="C11" i="1" s="1"/>
  <c r="E11" i="1" s="1"/>
  <c r="G11" i="1" s="1"/>
  <c r="I11" i="1" s="1"/>
  <c r="K11" i="1" s="1"/>
  <c r="M11" i="1" s="1"/>
  <c r="O11" i="1" s="1"/>
  <c r="B15" i="3"/>
  <c r="B18" i="3" s="1"/>
  <c r="C47" i="1"/>
  <c r="C46" i="1" s="1"/>
  <c r="E46" i="1" s="1"/>
  <c r="G46" i="1" s="1"/>
  <c r="I46" i="1" s="1"/>
  <c r="K46" i="1" s="1"/>
  <c r="M46" i="1" s="1"/>
  <c r="O46" i="1" s="1"/>
  <c r="E18" i="1"/>
  <c r="G18" i="1" s="1"/>
  <c r="I18" i="1" s="1"/>
  <c r="K18" i="1" s="1"/>
  <c r="M18" i="1" s="1"/>
  <c r="O18" i="1" s="1"/>
  <c r="E17" i="1" l="1"/>
  <c r="G17" i="1" s="1"/>
  <c r="I17" i="1" s="1"/>
  <c r="K17" i="1" s="1"/>
  <c r="M17" i="1" s="1"/>
  <c r="O17" i="1" s="1"/>
  <c r="E47" i="1"/>
  <c r="G47" i="1" s="1"/>
  <c r="I47" i="1" s="1"/>
  <c r="K47" i="1" s="1"/>
  <c r="M47" i="1" s="1"/>
  <c r="O47" i="1" s="1"/>
  <c r="P20" i="2"/>
  <c r="B18" i="4" s="1"/>
  <c r="P18" i="2"/>
  <c r="B17" i="4" s="1"/>
  <c r="C63" i="1"/>
  <c r="E63" i="1" s="1"/>
  <c r="G63" i="1" s="1"/>
  <c r="I63" i="1" s="1"/>
  <c r="K63" i="1" s="1"/>
  <c r="M63" i="1" s="1"/>
  <c r="O63" i="1" s="1"/>
  <c r="P17" i="2" l="1"/>
  <c r="P11" i="2" s="1"/>
  <c r="P63" i="2" s="1"/>
  <c r="B16" i="4"/>
  <c r="B19" i="4" s="1"/>
</calcChain>
</file>

<file path=xl/sharedStrings.xml><?xml version="1.0" encoding="utf-8"?>
<sst xmlns="http://schemas.openxmlformats.org/spreadsheetml/2006/main" count="311" uniqueCount="151">
  <si>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</si>
  <si>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</si>
  <si>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</si>
  <si>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</si>
  <si>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</si>
  <si>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</si>
  <si>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</si>
  <si>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</si>
  <si>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</si>
  <si>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</si>
  <si>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</si>
  <si>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</si>
  <si>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</si>
  <si>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</si>
  <si>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</si>
  <si>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</si>
  <si>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</si>
  <si>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</si>
  <si>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</si>
  <si>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</si>
  <si>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</si>
  <si>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</si>
  <si>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</si>
  <si>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</si>
  <si>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</si>
  <si>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</si>
  <si>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</si>
  <si>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</si>
  <si>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</si>
  <si>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</si>
  <si>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</si>
  <si>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</si>
  <si>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</si>
  <si>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</si>
  <si>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</si>
  <si>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</si>
  <si>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</si>
  <si>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</si>
  <si>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</si>
  <si>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</si>
  <si>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</si>
  <si>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</si>
  <si>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</si>
  <si>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</si>
  <si>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</si>
  <si>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</si>
  <si>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</si>
  <si>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</si>
  <si>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</si>
  <si>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</si>
  <si>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</si>
  <si>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</si>
  <si>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</si>
  <si>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</si>
  <si>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</si>
  <si>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</si>
  <si>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</si>
  <si>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</si>
  <si>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</si>
  <si>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</si>
  <si>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</si>
  <si>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</si>
  <si>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</si>
  <si>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</si>
  <si>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</si>
  <si>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</si>
  <si>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</si>
  <si>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</si>
  <si>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</si>
  <si>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</si>
  <si>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</si>
  <si>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</si>
  <si>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</si>
  <si>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</si>
  <si>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</si>
  <si>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</si>
  <si>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</si>
  <si>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</si>
  <si>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</si>
  <si>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</si>
  <si>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</si>
  <si>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</si>
  <si>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</si>
  <si>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</si>
  <si>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</si>
  <si>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</si>
  <si>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</si>
  <si>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</si>
  <si>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</si>
  <si>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</si>
  <si>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</si>
  <si>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</si>
  <si>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</si>
  <si>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</si>
  <si>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</si>
  <si>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</si>
  <si>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</si>
  <si>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</si>
  <si>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</si>
  <si>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</si>
  <si>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</si>
  <si>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</si>
  <si>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</si>
  <si>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</si>
  <si>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</si>
  <si>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</si>
  <si>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</si>
  <si>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</si>
  <si>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</si>
  <si>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</si>
  <si>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</si>
  <si>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</si>
  <si>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</si>
  <si>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</si>
  <si>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</si>
  <si>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</si>
  <si>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</si>
  <si>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</si>
  <si>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</si>
  <si>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</si>
  <si>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</si>
  <si>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</si>
  <si>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</si>
  <si>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</si>
  <si>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</si>
  <si>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</si>
  <si>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</si>
  <si>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</si>
  <si>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</si>
  <si>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</si>
  <si>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</si>
  <si>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</si>
  <si>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</si>
  <si>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</si>
  <si>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</si>
  <si>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2023 год</t>
  </si>
  <si>
    <t>Приложение 14</t>
  </si>
  <si>
    <t>Источники внутреннего финансирования дефицита бюджета городского округа Мегион Ханты-Мансийского автономного округа – Югры на 2022 год</t>
  </si>
  <si>
    <t>Сумма на 2024 год  (тыс.рублей)</t>
  </si>
  <si>
    <t>городского округа Мегион Ханты-Мансийского автономного округа – Югры на 2022 год</t>
  </si>
  <si>
    <t>Сумма на 2022 год (тыс.руб)</t>
  </si>
  <si>
    <t>городского округа Мегион Ханты-Мансийского автономного округа – Югры на плановый период 2023 и 2024 годов</t>
  </si>
  <si>
    <t>2024 год</t>
  </si>
  <si>
    <t>Приложение 11</t>
  </si>
  <si>
    <t>Приложение 12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</si>
  <si>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2023 и 2024 годов</t>
  </si>
  <si>
    <t>Приложение 13</t>
  </si>
  <si>
    <t>от "03" 12_ 2021 № 137</t>
  </si>
  <si>
    <t>от "03"_12_2021 № 137_</t>
  </si>
  <si>
    <r>
      <t>от "03" 12_ 2021 № 1</t>
    </r>
    <r>
      <rPr>
        <u/>
        <sz val="10"/>
        <rFont val="Times New Roman"/>
        <family val="1"/>
        <charset val="204"/>
      </rPr>
      <t>37_</t>
    </r>
  </si>
  <si>
    <t>от " 03"_12_  2021 № 137_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</si>
</sst>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Normal="100" workbookViewId="0">
      <selection activeCell="W14" sqref="W14"/>
    </sheetView>
  </sheetViews>
  <sheetFormatPr defaultRowHeight="15" x14ac:dyDescent="0.25"/>
  <cols>
    <col min="1" max="1" width="67" style="3" customWidth="1"/>
    <col min="2" max="2" width="29.7109375" style="3" customWidth="1"/>
    <col min="3" max="3" width="17.5703125" style="5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17" s="1" customFormat="1" ht="15.75" x14ac:dyDescent="0.25">
      <c r="C1" s="49" t="s">
        <v>143</v>
      </c>
      <c r="E1" s="2"/>
      <c r="G1" s="2"/>
      <c r="I1" s="2"/>
      <c r="K1" s="2"/>
      <c r="M1" s="2"/>
      <c r="O1" s="2"/>
    </row>
    <row r="2" spans="1:17" s="1" customFormat="1" ht="15.75" x14ac:dyDescent="0.25">
      <c r="C2" s="49" t="s">
        <v>0</v>
      </c>
      <c r="E2" s="2"/>
      <c r="G2" s="2"/>
      <c r="I2" s="2"/>
      <c r="K2" s="2"/>
      <c r="M2" s="2"/>
      <c r="O2" s="2"/>
    </row>
    <row r="3" spans="1:17" x14ac:dyDescent="0.25">
      <c r="C3" s="50" t="s">
        <v>1</v>
      </c>
    </row>
    <row r="4" spans="1:17" s="1" customFormat="1" ht="15.75" x14ac:dyDescent="0.25">
      <c r="C4" s="49" t="s">
        <v>147</v>
      </c>
      <c r="E4" s="2"/>
      <c r="G4" s="2"/>
      <c r="I4" s="2"/>
      <c r="K4" s="2"/>
      <c r="M4" s="2"/>
      <c r="O4" s="2"/>
    </row>
    <row r="6" spans="1:17" x14ac:dyDescent="0.25">
      <c r="A6" s="57" t="s">
        <v>137</v>
      </c>
      <c r="B6" s="57"/>
      <c r="C6" s="57"/>
    </row>
    <row r="7" spans="1:17" ht="26.25" customHeight="1" x14ac:dyDescent="0.25">
      <c r="A7" s="58"/>
      <c r="B7" s="58"/>
      <c r="C7" s="58"/>
    </row>
    <row r="8" spans="1:17" x14ac:dyDescent="0.25">
      <c r="A8" s="59" t="s">
        <v>2</v>
      </c>
      <c r="B8" s="60" t="s">
        <v>3</v>
      </c>
      <c r="C8" s="56" t="s">
        <v>121</v>
      </c>
      <c r="D8" s="61" t="s">
        <v>5</v>
      </c>
      <c r="E8" s="56"/>
      <c r="F8" s="61" t="s">
        <v>6</v>
      </c>
      <c r="G8" s="56"/>
      <c r="H8" s="61" t="s">
        <v>7</v>
      </c>
      <c r="I8" s="56"/>
      <c r="J8" s="61" t="s">
        <v>8</v>
      </c>
      <c r="K8" s="56"/>
      <c r="L8" s="61" t="s">
        <v>9</v>
      </c>
      <c r="M8" s="56"/>
      <c r="N8" s="61" t="s">
        <v>10</v>
      </c>
      <c r="O8" s="56" t="s">
        <v>11</v>
      </c>
      <c r="P8" s="56" t="s">
        <v>12</v>
      </c>
      <c r="Q8" s="56" t="s">
        <v>13</v>
      </c>
    </row>
    <row r="9" spans="1:17" x14ac:dyDescent="0.25">
      <c r="A9" s="59"/>
      <c r="B9" s="60"/>
      <c r="C9" s="56"/>
      <c r="D9" s="62"/>
      <c r="E9" s="56"/>
      <c r="F9" s="62"/>
      <c r="G9" s="56"/>
      <c r="H9" s="62"/>
      <c r="I9" s="56"/>
      <c r="J9" s="62"/>
      <c r="K9" s="56"/>
      <c r="L9" s="62"/>
      <c r="M9" s="56"/>
      <c r="N9" s="62"/>
      <c r="O9" s="56"/>
      <c r="P9" s="56"/>
      <c r="Q9" s="56"/>
    </row>
    <row r="10" spans="1:17" s="8" customFormat="1" x14ac:dyDescent="0.25">
      <c r="A10" s="4">
        <v>1</v>
      </c>
      <c r="B10" s="5">
        <v>2</v>
      </c>
      <c r="C10" s="48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14</v>
      </c>
    </row>
    <row r="11" spans="1:17" ht="28.5" x14ac:dyDescent="0.25">
      <c r="A11" s="9" t="s">
        <v>16</v>
      </c>
      <c r="B11" s="10" t="s">
        <v>17</v>
      </c>
      <c r="C11" s="51">
        <f>SUM(C12+C17+C22)</f>
        <v>130314.5</v>
      </c>
      <c r="D11" s="11">
        <f t="shared" ref="D11" si="0">SUM(D12+D17+D22)</f>
        <v>0</v>
      </c>
      <c r="E11" s="12">
        <f t="shared" ref="E11:E63" si="1">SUM(C11+D11)</f>
        <v>130314.5</v>
      </c>
      <c r="F11" s="11">
        <f t="shared" ref="F11" si="2">SUM(F12+F17+F22)</f>
        <v>0</v>
      </c>
      <c r="G11" s="12">
        <f>SUM(E11:F11)</f>
        <v>130314.5</v>
      </c>
      <c r="H11" s="11">
        <f t="shared" ref="H11:J11" si="3">SUM(H12+H17+H22)</f>
        <v>0</v>
      </c>
      <c r="I11" s="12">
        <f>SUM(G11:H11)</f>
        <v>130314.5</v>
      </c>
      <c r="J11" s="11">
        <f t="shared" si="3"/>
        <v>0</v>
      </c>
      <c r="K11" s="12">
        <f>SUM(I11:J11)</f>
        <v>130314.5</v>
      </c>
      <c r="L11" s="11">
        <f t="shared" ref="L11:N11" si="4">SUM(L12+L17+L22)</f>
        <v>0</v>
      </c>
      <c r="M11" s="12">
        <f>SUM(K11:L11)</f>
        <v>130314.5</v>
      </c>
      <c r="N11" s="11">
        <f t="shared" si="4"/>
        <v>0</v>
      </c>
      <c r="O11" s="12">
        <f>SUM(M11:N11)</f>
        <v>130314.5</v>
      </c>
      <c r="P11" s="11">
        <f>SUM(P12+P17+P22)</f>
        <v>100240.1</v>
      </c>
      <c r="Q11" s="11">
        <f>SUM(Q12+Q17+Q22)</f>
        <v>74197.899999999994</v>
      </c>
    </row>
    <row r="12" spans="1:17" ht="42.75" x14ac:dyDescent="0.25">
      <c r="A12" s="9" t="s">
        <v>18</v>
      </c>
      <c r="B12" s="10" t="s">
        <v>19</v>
      </c>
      <c r="C12" s="5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20</v>
      </c>
      <c r="B13" s="14" t="s">
        <v>21</v>
      </c>
      <c r="C13" s="14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22</v>
      </c>
      <c r="Q13" s="15" t="s">
        <v>22</v>
      </c>
    </row>
    <row r="14" spans="1:17" ht="45" x14ac:dyDescent="0.25">
      <c r="A14" s="13" t="s">
        <v>23</v>
      </c>
      <c r="B14" s="14" t="s">
        <v>24</v>
      </c>
      <c r="C14" s="5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25</v>
      </c>
      <c r="B15" s="14" t="s">
        <v>26</v>
      </c>
      <c r="C15" s="52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27</v>
      </c>
      <c r="B16" s="14" t="s">
        <v>28</v>
      </c>
      <c r="C16" s="52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29</v>
      </c>
      <c r="B17" s="10" t="s">
        <v>30</v>
      </c>
      <c r="C17" s="51">
        <f>SUM(C18+C20)</f>
        <v>130314.5</v>
      </c>
      <c r="D17" s="11">
        <f t="shared" ref="D17" si="18">SUM(D18+D20)</f>
        <v>0</v>
      </c>
      <c r="E17" s="12">
        <f t="shared" si="1"/>
        <v>130314.5</v>
      </c>
      <c r="F17" s="11">
        <f t="shared" ref="F17" si="19">SUM(F18+F20)</f>
        <v>0</v>
      </c>
      <c r="G17" s="12">
        <f t="shared" si="7"/>
        <v>130314.5</v>
      </c>
      <c r="H17" s="11">
        <f t="shared" ref="H17:J17" si="20">SUM(H18+H20)</f>
        <v>0</v>
      </c>
      <c r="I17" s="12">
        <f t="shared" si="9"/>
        <v>130314.5</v>
      </c>
      <c r="J17" s="11">
        <f t="shared" si="20"/>
        <v>0</v>
      </c>
      <c r="K17" s="12">
        <f t="shared" si="10"/>
        <v>130314.5</v>
      </c>
      <c r="L17" s="11">
        <f t="shared" ref="L17:N17" si="21">SUM(L18+L20)</f>
        <v>0</v>
      </c>
      <c r="M17" s="12">
        <f t="shared" si="12"/>
        <v>130314.5</v>
      </c>
      <c r="N17" s="11">
        <f t="shared" si="21"/>
        <v>0</v>
      </c>
      <c r="O17" s="12">
        <f t="shared" si="13"/>
        <v>130314.5</v>
      </c>
      <c r="P17" s="11">
        <f>SUM(P18+P20)</f>
        <v>100240.1</v>
      </c>
      <c r="Q17" s="11">
        <f>SUM(Q18+Q20)</f>
        <v>74197.899999999994</v>
      </c>
    </row>
    <row r="18" spans="1:17" ht="30" x14ac:dyDescent="0.25">
      <c r="A18" s="13" t="s">
        <v>31</v>
      </c>
      <c r="B18" s="14" t="s">
        <v>32</v>
      </c>
      <c r="C18" s="52">
        <f>SUM(C19)</f>
        <v>200314.5</v>
      </c>
      <c r="D18" s="18">
        <f t="shared" ref="D18:N18" si="22">SUM(D19)</f>
        <v>0</v>
      </c>
      <c r="E18" s="12">
        <f t="shared" si="1"/>
        <v>200314.5</v>
      </c>
      <c r="F18" s="18">
        <f t="shared" si="22"/>
        <v>0</v>
      </c>
      <c r="G18" s="12">
        <f t="shared" si="7"/>
        <v>200314.5</v>
      </c>
      <c r="H18" s="18">
        <f t="shared" si="22"/>
        <v>0</v>
      </c>
      <c r="I18" s="12">
        <f t="shared" si="9"/>
        <v>200314.5</v>
      </c>
      <c r="J18" s="18">
        <f t="shared" si="22"/>
        <v>0</v>
      </c>
      <c r="K18" s="12">
        <f t="shared" si="10"/>
        <v>200314.5</v>
      </c>
      <c r="L18" s="18">
        <f t="shared" si="22"/>
        <v>0</v>
      </c>
      <c r="M18" s="12">
        <f t="shared" si="12"/>
        <v>200314.5</v>
      </c>
      <c r="N18" s="18">
        <f t="shared" si="22"/>
        <v>0</v>
      </c>
      <c r="O18" s="12">
        <f t="shared" si="13"/>
        <v>200314.5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33</v>
      </c>
      <c r="B19" s="14" t="s">
        <v>132</v>
      </c>
      <c r="C19" s="52">
        <f>130314.5+70000</f>
        <v>200314.5</v>
      </c>
      <c r="D19" s="16"/>
      <c r="E19" s="12">
        <f t="shared" si="1"/>
        <v>200314.5</v>
      </c>
      <c r="F19" s="16"/>
      <c r="G19" s="12">
        <f t="shared" si="7"/>
        <v>200314.5</v>
      </c>
      <c r="H19" s="19"/>
      <c r="I19" s="12">
        <f t="shared" si="9"/>
        <v>200314.5</v>
      </c>
      <c r="J19" s="19"/>
      <c r="K19" s="12">
        <f t="shared" si="10"/>
        <v>200314.5</v>
      </c>
      <c r="L19" s="17"/>
      <c r="M19" s="12">
        <f t="shared" si="12"/>
        <v>200314.5</v>
      </c>
      <c r="N19" s="17"/>
      <c r="O19" s="12">
        <f t="shared" si="13"/>
        <v>200314.5</v>
      </c>
      <c r="P19" s="18">
        <v>198205.1</v>
      </c>
      <c r="Q19" s="18">
        <v>174438</v>
      </c>
    </row>
    <row r="20" spans="1:17" ht="30" x14ac:dyDescent="0.25">
      <c r="A20" s="13" t="s">
        <v>34</v>
      </c>
      <c r="B20" s="14" t="s">
        <v>35</v>
      </c>
      <c r="C20" s="52">
        <f>SUM(C21)</f>
        <v>-70000</v>
      </c>
      <c r="D20" s="18">
        <f t="shared" ref="D20:N20" si="23">SUM(D21)</f>
        <v>0</v>
      </c>
      <c r="E20" s="12">
        <f t="shared" si="1"/>
        <v>-70000</v>
      </c>
      <c r="F20" s="18">
        <f t="shared" si="23"/>
        <v>0</v>
      </c>
      <c r="G20" s="12">
        <f t="shared" si="7"/>
        <v>-70000</v>
      </c>
      <c r="H20" s="18">
        <f t="shared" si="23"/>
        <v>0</v>
      </c>
      <c r="I20" s="12">
        <f t="shared" si="9"/>
        <v>-70000</v>
      </c>
      <c r="J20" s="18">
        <f t="shared" si="23"/>
        <v>0</v>
      </c>
      <c r="K20" s="12">
        <f t="shared" si="10"/>
        <v>-70000</v>
      </c>
      <c r="L20" s="18">
        <f t="shared" si="23"/>
        <v>0</v>
      </c>
      <c r="M20" s="12">
        <f t="shared" si="12"/>
        <v>-70000</v>
      </c>
      <c r="N20" s="18">
        <f t="shared" si="23"/>
        <v>0</v>
      </c>
      <c r="O20" s="12">
        <f t="shared" si="13"/>
        <v>-70000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36</v>
      </c>
      <c r="B21" s="14" t="s">
        <v>133</v>
      </c>
      <c r="C21" s="52">
        <v>-70000</v>
      </c>
      <c r="D21" s="16"/>
      <c r="E21" s="12">
        <f t="shared" si="1"/>
        <v>-70000</v>
      </c>
      <c r="F21" s="16"/>
      <c r="G21" s="12">
        <f t="shared" si="7"/>
        <v>-70000</v>
      </c>
      <c r="H21" s="19"/>
      <c r="I21" s="12">
        <f t="shared" si="9"/>
        <v>-70000</v>
      </c>
      <c r="J21" s="19"/>
      <c r="K21" s="12">
        <f t="shared" si="10"/>
        <v>-70000</v>
      </c>
      <c r="L21" s="17"/>
      <c r="M21" s="12">
        <f t="shared" si="12"/>
        <v>-70000</v>
      </c>
      <c r="N21" s="17"/>
      <c r="O21" s="12">
        <f t="shared" si="13"/>
        <v>-70000</v>
      </c>
      <c r="P21" s="18">
        <v>-97965</v>
      </c>
      <c r="Q21" s="18">
        <v>-100240.1</v>
      </c>
    </row>
    <row r="22" spans="1:17" s="23" customFormat="1" ht="28.5" x14ac:dyDescent="0.25">
      <c r="A22" s="20" t="s">
        <v>37</v>
      </c>
      <c r="B22" s="21" t="s">
        <v>38</v>
      </c>
      <c r="C22" s="51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39</v>
      </c>
      <c r="B23" s="25" t="s">
        <v>40</v>
      </c>
      <c r="C23" s="52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41</v>
      </c>
      <c r="B24" s="25" t="s">
        <v>130</v>
      </c>
      <c r="C24" s="52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45" x14ac:dyDescent="0.25">
      <c r="A25" s="24" t="s">
        <v>42</v>
      </c>
      <c r="B25" s="25" t="s">
        <v>43</v>
      </c>
      <c r="C25" s="52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44</v>
      </c>
      <c r="B26" s="25" t="s">
        <v>131</v>
      </c>
      <c r="C26" s="52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t="28.5" hidden="1" x14ac:dyDescent="0.25">
      <c r="A27" s="20" t="s">
        <v>45</v>
      </c>
      <c r="B27" s="21" t="s">
        <v>46</v>
      </c>
      <c r="C27" s="51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47</v>
      </c>
      <c r="B28" s="25" t="s">
        <v>48</v>
      </c>
      <c r="C28" s="52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49</v>
      </c>
      <c r="B29" s="25" t="s">
        <v>50</v>
      </c>
      <c r="C29" s="52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51</v>
      </c>
      <c r="B30" s="25" t="s">
        <v>52</v>
      </c>
      <c r="C30" s="52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53</v>
      </c>
      <c r="B31" s="25" t="s">
        <v>54</v>
      </c>
      <c r="C31" s="52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55</v>
      </c>
      <c r="B32" s="25" t="s">
        <v>56</v>
      </c>
      <c r="C32" s="52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57</v>
      </c>
      <c r="B33" s="25" t="s">
        <v>58</v>
      </c>
      <c r="C33" s="52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59</v>
      </c>
      <c r="B34" s="25" t="s">
        <v>60</v>
      </c>
      <c r="C34" s="52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61</v>
      </c>
      <c r="B35" s="25" t="s">
        <v>62</v>
      </c>
      <c r="C35" s="52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63</v>
      </c>
      <c r="B36" s="25" t="s">
        <v>64</v>
      </c>
      <c r="C36" s="52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65</v>
      </c>
      <c r="B37" s="25" t="s">
        <v>66</v>
      </c>
      <c r="C37" s="52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67</v>
      </c>
      <c r="B38" s="25" t="s">
        <v>68</v>
      </c>
      <c r="C38" s="52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69</v>
      </c>
      <c r="B39" s="25" t="s">
        <v>70</v>
      </c>
      <c r="C39" s="52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71</v>
      </c>
      <c r="B40" s="25" t="s">
        <v>72</v>
      </c>
      <c r="C40" s="52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73</v>
      </c>
      <c r="B41" s="25" t="s">
        <v>74</v>
      </c>
      <c r="C41" s="52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75</v>
      </c>
      <c r="B42" s="25" t="s">
        <v>76</v>
      </c>
      <c r="C42" s="52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77</v>
      </c>
      <c r="B43" s="25" t="s">
        <v>78</v>
      </c>
      <c r="C43" s="52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79</v>
      </c>
      <c r="B44" s="25" t="s">
        <v>80</v>
      </c>
      <c r="C44" s="52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81</v>
      </c>
      <c r="B45" s="25" t="s">
        <v>82</v>
      </c>
      <c r="C45" s="52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83</v>
      </c>
      <c r="B46" s="21" t="s">
        <v>84</v>
      </c>
      <c r="C46" s="51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85</v>
      </c>
      <c r="B47" s="25" t="s">
        <v>86</v>
      </c>
      <c r="C47" s="52">
        <f>C51+C48</f>
        <v>-5186037.0999999996</v>
      </c>
      <c r="D47" s="26">
        <f t="shared" ref="D47" si="34">D51+D48</f>
        <v>0</v>
      </c>
      <c r="E47" s="12">
        <f t="shared" si="1"/>
        <v>-5186037.0999999996</v>
      </c>
      <c r="F47" s="26">
        <f t="shared" ref="F47" si="35">F51+F48</f>
        <v>0</v>
      </c>
      <c r="G47" s="12">
        <f t="shared" si="7"/>
        <v>-5186037.0999999996</v>
      </c>
      <c r="H47" s="26">
        <f t="shared" ref="H47:J47" si="36">H51+H48</f>
        <v>0</v>
      </c>
      <c r="I47" s="12">
        <f t="shared" si="9"/>
        <v>-5186037.0999999996</v>
      </c>
      <c r="J47" s="26">
        <f t="shared" si="36"/>
        <v>0</v>
      </c>
      <c r="K47" s="12">
        <f t="shared" si="10"/>
        <v>-5186037.0999999996</v>
      </c>
      <c r="L47" s="26">
        <f t="shared" ref="L47:N47" si="37">L51+L48</f>
        <v>0</v>
      </c>
      <c r="M47" s="12">
        <f t="shared" si="12"/>
        <v>-5186037.0999999996</v>
      </c>
      <c r="N47" s="26">
        <f t="shared" si="37"/>
        <v>0</v>
      </c>
      <c r="O47" s="12">
        <f t="shared" si="13"/>
        <v>-5186037.0999999996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87</v>
      </c>
      <c r="B48" s="25" t="s">
        <v>88</v>
      </c>
      <c r="C48" s="52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89</v>
      </c>
      <c r="B49" s="25" t="s">
        <v>90</v>
      </c>
      <c r="C49" s="52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91</v>
      </c>
      <c r="B50" s="25" t="s">
        <v>92</v>
      </c>
      <c r="C50" s="52"/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93</v>
      </c>
      <c r="B51" s="25" t="s">
        <v>123</v>
      </c>
      <c r="C51" s="52">
        <f>C52</f>
        <v>-5186037.0999999996</v>
      </c>
      <c r="D51" s="30">
        <f t="shared" ref="D51:N52" si="39">D52</f>
        <v>0</v>
      </c>
      <c r="E51" s="12">
        <f t="shared" si="1"/>
        <v>-5186037.0999999996</v>
      </c>
      <c r="F51" s="30">
        <f t="shared" si="39"/>
        <v>0</v>
      </c>
      <c r="G51" s="12">
        <f t="shared" si="7"/>
        <v>-5186037.0999999996</v>
      </c>
      <c r="H51" s="30">
        <f t="shared" si="39"/>
        <v>0</v>
      </c>
      <c r="I51" s="12">
        <f t="shared" si="9"/>
        <v>-5186037.0999999996</v>
      </c>
      <c r="J51" s="30">
        <f t="shared" si="39"/>
        <v>0</v>
      </c>
      <c r="K51" s="12">
        <f t="shared" si="10"/>
        <v>-5186037.0999999996</v>
      </c>
      <c r="L51" s="26">
        <f t="shared" si="39"/>
        <v>0</v>
      </c>
      <c r="M51" s="12">
        <f t="shared" si="12"/>
        <v>-5186037.0999999996</v>
      </c>
      <c r="N51" s="26">
        <f t="shared" si="39"/>
        <v>0</v>
      </c>
      <c r="O51" s="12">
        <f t="shared" si="13"/>
        <v>-5186037.0999999996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94</v>
      </c>
      <c r="B52" s="25" t="s">
        <v>124</v>
      </c>
      <c r="C52" s="52">
        <f>C53</f>
        <v>-5186037.0999999996</v>
      </c>
      <c r="D52" s="30">
        <f t="shared" si="39"/>
        <v>0</v>
      </c>
      <c r="E52" s="12">
        <f t="shared" si="1"/>
        <v>-5186037.0999999996</v>
      </c>
      <c r="F52" s="30">
        <f t="shared" si="39"/>
        <v>0</v>
      </c>
      <c r="G52" s="12">
        <f t="shared" si="7"/>
        <v>-5186037.0999999996</v>
      </c>
      <c r="H52" s="30">
        <f t="shared" si="39"/>
        <v>0</v>
      </c>
      <c r="I52" s="12">
        <f t="shared" si="9"/>
        <v>-5186037.0999999996</v>
      </c>
      <c r="J52" s="30">
        <f t="shared" si="39"/>
        <v>0</v>
      </c>
      <c r="K52" s="12">
        <f t="shared" si="10"/>
        <v>-5186037.0999999996</v>
      </c>
      <c r="L52" s="26">
        <f t="shared" si="39"/>
        <v>0</v>
      </c>
      <c r="M52" s="12">
        <f t="shared" si="12"/>
        <v>-5186037.0999999996</v>
      </c>
      <c r="N52" s="26">
        <f t="shared" si="39"/>
        <v>0</v>
      </c>
      <c r="O52" s="12">
        <f t="shared" si="13"/>
        <v>-5186037.0999999996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95</v>
      </c>
      <c r="B53" s="25" t="s">
        <v>125</v>
      </c>
      <c r="C53" s="52">
        <f>-4985722.6-130314.5-70000</f>
        <v>-5186037.0999999996</v>
      </c>
      <c r="D53" s="27"/>
      <c r="E53" s="12">
        <f t="shared" si="1"/>
        <v>-5186037.0999999996</v>
      </c>
      <c r="F53" s="27"/>
      <c r="G53" s="12">
        <f t="shared" si="7"/>
        <v>-5186037.0999999996</v>
      </c>
      <c r="H53" s="27"/>
      <c r="I53" s="12">
        <f t="shared" si="9"/>
        <v>-5186037.0999999996</v>
      </c>
      <c r="J53" s="27"/>
      <c r="K53" s="12">
        <f t="shared" si="10"/>
        <v>-5186037.0999999996</v>
      </c>
      <c r="L53" s="28"/>
      <c r="M53" s="12">
        <f t="shared" si="12"/>
        <v>-5186037.0999999996</v>
      </c>
      <c r="N53" s="28"/>
      <c r="O53" s="12">
        <f t="shared" si="13"/>
        <v>-5186037.0999999996</v>
      </c>
      <c r="P53" s="26">
        <v>-3442726.5</v>
      </c>
      <c r="Q53" s="26">
        <v>-3322774.2</v>
      </c>
    </row>
    <row r="54" spans="1:17" s="23" customFormat="1" x14ac:dyDescent="0.25">
      <c r="A54" s="24" t="s">
        <v>96</v>
      </c>
      <c r="B54" s="25" t="s">
        <v>97</v>
      </c>
      <c r="C54" s="52">
        <f>C55+C58</f>
        <v>5186037.0999999996</v>
      </c>
      <c r="D54" s="30">
        <f>SUM(D555+D58)</f>
        <v>0</v>
      </c>
      <c r="E54" s="12">
        <f t="shared" si="1"/>
        <v>5186037.0999999996</v>
      </c>
      <c r="F54" s="30">
        <f>SUM(F555+F58)</f>
        <v>0</v>
      </c>
      <c r="G54" s="12">
        <f t="shared" si="7"/>
        <v>5186037.0999999996</v>
      </c>
      <c r="H54" s="30">
        <f>SUM(H555+H58)</f>
        <v>0</v>
      </c>
      <c r="I54" s="12">
        <f t="shared" si="9"/>
        <v>5186037.0999999996</v>
      </c>
      <c r="J54" s="30">
        <f>SUM(J555+J58)</f>
        <v>0</v>
      </c>
      <c r="K54" s="12">
        <f t="shared" si="10"/>
        <v>5186037.0999999996</v>
      </c>
      <c r="L54" s="26">
        <f>SUM(L555+L58)</f>
        <v>0</v>
      </c>
      <c r="M54" s="12">
        <f t="shared" si="12"/>
        <v>5186037.0999999996</v>
      </c>
      <c r="N54" s="26">
        <f>SUM(N555+N58)</f>
        <v>0</v>
      </c>
      <c r="O54" s="12">
        <f t="shared" si="13"/>
        <v>5186037.0999999996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98</v>
      </c>
      <c r="B55" s="25" t="s">
        <v>99</v>
      </c>
      <c r="C55" s="52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100</v>
      </c>
      <c r="B56" s="25" t="s">
        <v>101</v>
      </c>
      <c r="C56" s="52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102</v>
      </c>
      <c r="B57" s="25" t="s">
        <v>103</v>
      </c>
      <c r="C57" s="52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104</v>
      </c>
      <c r="B58" s="25" t="s">
        <v>105</v>
      </c>
      <c r="C58" s="52">
        <f>C59-C61</f>
        <v>5186037.0999999996</v>
      </c>
      <c r="D58" s="26">
        <f t="shared" ref="D58" si="41">D59-D61</f>
        <v>0</v>
      </c>
      <c r="E58" s="12">
        <f t="shared" si="1"/>
        <v>5186037.0999999996</v>
      </c>
      <c r="F58" s="26">
        <f t="shared" ref="F58" si="42">F59-F61</f>
        <v>0</v>
      </c>
      <c r="G58" s="12">
        <f t="shared" si="7"/>
        <v>5186037.0999999996</v>
      </c>
      <c r="H58" s="26">
        <f t="shared" ref="H58:J58" si="43">H59-H61</f>
        <v>0</v>
      </c>
      <c r="I58" s="12">
        <f t="shared" si="9"/>
        <v>5186037.0999999996</v>
      </c>
      <c r="J58" s="26">
        <f t="shared" si="43"/>
        <v>0</v>
      </c>
      <c r="K58" s="12">
        <f t="shared" si="10"/>
        <v>5186037.0999999996</v>
      </c>
      <c r="L58" s="26">
        <f t="shared" ref="L58:N58" si="44">L59-L61</f>
        <v>0</v>
      </c>
      <c r="M58" s="12">
        <f t="shared" si="12"/>
        <v>5186037.0999999996</v>
      </c>
      <c r="N58" s="26">
        <f t="shared" si="44"/>
        <v>0</v>
      </c>
      <c r="O58" s="12">
        <f t="shared" si="13"/>
        <v>5186037.0999999996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106</v>
      </c>
      <c r="B59" s="25" t="s">
        <v>126</v>
      </c>
      <c r="C59" s="52">
        <f>SUM(C60)</f>
        <v>5186037.0999999996</v>
      </c>
      <c r="D59" s="26">
        <f t="shared" ref="D59:N59" si="45">SUM(D60)</f>
        <v>0</v>
      </c>
      <c r="E59" s="12">
        <f t="shared" si="1"/>
        <v>5186037.0999999996</v>
      </c>
      <c r="F59" s="26">
        <f t="shared" si="45"/>
        <v>0</v>
      </c>
      <c r="G59" s="12">
        <f t="shared" si="7"/>
        <v>5186037.0999999996</v>
      </c>
      <c r="H59" s="26">
        <f t="shared" si="45"/>
        <v>0</v>
      </c>
      <c r="I59" s="12">
        <f t="shared" si="9"/>
        <v>5186037.0999999996</v>
      </c>
      <c r="J59" s="26">
        <f t="shared" si="45"/>
        <v>0</v>
      </c>
      <c r="K59" s="12">
        <f t="shared" si="10"/>
        <v>5186037.0999999996</v>
      </c>
      <c r="L59" s="26">
        <f t="shared" si="45"/>
        <v>0</v>
      </c>
      <c r="M59" s="12">
        <f t="shared" si="12"/>
        <v>5186037.0999999996</v>
      </c>
      <c r="N59" s="26">
        <f t="shared" si="45"/>
        <v>0</v>
      </c>
      <c r="O59" s="12">
        <f t="shared" si="13"/>
        <v>5186037.0999999996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107</v>
      </c>
      <c r="B60" s="25" t="s">
        <v>127</v>
      </c>
      <c r="C60" s="52">
        <f>5116037.1+70000</f>
        <v>5186037.0999999996</v>
      </c>
      <c r="D60" s="27"/>
      <c r="E60" s="12">
        <f t="shared" si="1"/>
        <v>5186037.0999999996</v>
      </c>
      <c r="F60" s="27"/>
      <c r="G60" s="12">
        <f t="shared" si="7"/>
        <v>5186037.0999999996</v>
      </c>
      <c r="H60" s="27"/>
      <c r="I60" s="12">
        <f t="shared" si="9"/>
        <v>5186037.0999999996</v>
      </c>
      <c r="J60" s="27"/>
      <c r="K60" s="12">
        <f t="shared" si="10"/>
        <v>5186037.0999999996</v>
      </c>
      <c r="L60" s="28"/>
      <c r="M60" s="12">
        <f t="shared" si="12"/>
        <v>5186037.0999999996</v>
      </c>
      <c r="N60" s="28"/>
      <c r="O60" s="12">
        <f t="shared" si="13"/>
        <v>5186037.0999999996</v>
      </c>
      <c r="P60" s="26">
        <v>3442726.5</v>
      </c>
      <c r="Q60" s="26">
        <v>3322774.2</v>
      </c>
    </row>
    <row r="61" spans="1:17" s="23" customFormat="1" x14ac:dyDescent="0.25">
      <c r="A61" s="24" t="s">
        <v>104</v>
      </c>
      <c r="B61" s="25" t="s">
        <v>128</v>
      </c>
      <c r="C61" s="52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108</v>
      </c>
      <c r="B62" s="25" t="s">
        <v>129</v>
      </c>
      <c r="C62" s="52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x14ac:dyDescent="0.25">
      <c r="A63" s="9" t="s">
        <v>109</v>
      </c>
      <c r="B63" s="10" t="s">
        <v>110</v>
      </c>
      <c r="C63" s="51">
        <f>C11+C46</f>
        <v>130314.5</v>
      </c>
      <c r="D63" s="11">
        <f t="shared" ref="D63" si="47">D11+D46</f>
        <v>0</v>
      </c>
      <c r="E63" s="12">
        <f t="shared" si="1"/>
        <v>130314.5</v>
      </c>
      <c r="F63" s="18">
        <f t="shared" ref="F63" si="48">F11+F46</f>
        <v>0</v>
      </c>
      <c r="G63" s="12">
        <f t="shared" si="7"/>
        <v>130314.5</v>
      </c>
      <c r="H63" s="18">
        <f t="shared" ref="H63:J63" si="49">H11+H46</f>
        <v>0</v>
      </c>
      <c r="I63" s="12">
        <f t="shared" si="9"/>
        <v>130314.5</v>
      </c>
      <c r="J63" s="18">
        <f t="shared" si="49"/>
        <v>0</v>
      </c>
      <c r="K63" s="12">
        <f t="shared" si="10"/>
        <v>130314.5</v>
      </c>
      <c r="L63" s="18">
        <f t="shared" ref="L63:N63" si="50">L11+L46</f>
        <v>0</v>
      </c>
      <c r="M63" s="12">
        <f t="shared" si="12"/>
        <v>130314.5</v>
      </c>
      <c r="N63" s="18">
        <f t="shared" si="50"/>
        <v>0</v>
      </c>
      <c r="O63" s="12">
        <f t="shared" si="13"/>
        <v>130314.5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workbookViewId="0">
      <selection activeCell="P5" sqref="P5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144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47" t="s">
        <v>148</v>
      </c>
      <c r="R4" s="39"/>
      <c r="S4" s="39"/>
      <c r="T4" s="39"/>
    </row>
    <row r="6" spans="1:20" ht="15" customHeight="1" x14ac:dyDescent="0.25">
      <c r="A6" s="57" t="s">
        <v>145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20" ht="23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18.75" customHeight="1" x14ac:dyDescent="0.25">
      <c r="A8" s="59" t="s">
        <v>2</v>
      </c>
      <c r="B8" s="60" t="s">
        <v>3</v>
      </c>
      <c r="C8" s="56" t="s">
        <v>4</v>
      </c>
      <c r="D8" s="61" t="s">
        <v>5</v>
      </c>
      <c r="E8" s="56"/>
      <c r="F8" s="61" t="s">
        <v>6</v>
      </c>
      <c r="G8" s="56"/>
      <c r="H8" s="61" t="s">
        <v>7</v>
      </c>
      <c r="I8" s="56"/>
      <c r="J8" s="61" t="s">
        <v>8</v>
      </c>
      <c r="K8" s="56"/>
      <c r="L8" s="61" t="s">
        <v>9</v>
      </c>
      <c r="M8" s="56"/>
      <c r="N8" s="61" t="s">
        <v>10</v>
      </c>
      <c r="O8" s="56" t="s">
        <v>11</v>
      </c>
      <c r="P8" s="56" t="s">
        <v>134</v>
      </c>
      <c r="Q8" s="56" t="s">
        <v>138</v>
      </c>
      <c r="R8" s="63" t="s">
        <v>119</v>
      </c>
      <c r="S8" s="63" t="s">
        <v>120</v>
      </c>
      <c r="T8" s="63" t="s">
        <v>121</v>
      </c>
    </row>
    <row r="9" spans="1:20" x14ac:dyDescent="0.25">
      <c r="A9" s="59"/>
      <c r="B9" s="60"/>
      <c r="C9" s="56"/>
      <c r="D9" s="62"/>
      <c r="E9" s="56"/>
      <c r="F9" s="62"/>
      <c r="G9" s="56"/>
      <c r="H9" s="62"/>
      <c r="I9" s="56"/>
      <c r="J9" s="62"/>
      <c r="K9" s="56"/>
      <c r="L9" s="62"/>
      <c r="M9" s="56"/>
      <c r="N9" s="62"/>
      <c r="O9" s="56"/>
      <c r="P9" s="56"/>
      <c r="Q9" s="56"/>
      <c r="R9" s="63"/>
      <c r="S9" s="63"/>
      <c r="T9" s="63"/>
    </row>
    <row r="10" spans="1:20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122</v>
      </c>
      <c r="R10" s="41" t="s">
        <v>14</v>
      </c>
      <c r="S10" s="41" t="s">
        <v>14</v>
      </c>
      <c r="T10" s="41" t="s">
        <v>14</v>
      </c>
    </row>
    <row r="11" spans="1:20" ht="28.5" x14ac:dyDescent="0.25">
      <c r="A11" s="9" t="s">
        <v>16</v>
      </c>
      <c r="B11" s="10" t="s">
        <v>17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131283.20000000001</v>
      </c>
      <c r="Q11" s="51">
        <f>SUM(Q12+Q17+Q22)</f>
        <v>132800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x14ac:dyDescent="0.25">
      <c r="A12" s="9" t="s">
        <v>18</v>
      </c>
      <c r="B12" s="10" t="s">
        <v>19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x14ac:dyDescent="0.25">
      <c r="A13" s="13" t="s">
        <v>20</v>
      </c>
      <c r="B13" s="14" t="s">
        <v>21</v>
      </c>
      <c r="C13" s="15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22</v>
      </c>
      <c r="Q13" s="14" t="s">
        <v>22</v>
      </c>
      <c r="R13" s="43" t="s">
        <v>22</v>
      </c>
      <c r="S13" s="43" t="s">
        <v>22</v>
      </c>
      <c r="T13" s="43" t="s">
        <v>22</v>
      </c>
    </row>
    <row r="14" spans="1:20" ht="45" x14ac:dyDescent="0.25">
      <c r="A14" s="13" t="s">
        <v>23</v>
      </c>
      <c r="B14" s="14" t="s">
        <v>24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x14ac:dyDescent="0.25">
      <c r="A15" s="13" t="s">
        <v>25</v>
      </c>
      <c r="B15" s="14" t="s">
        <v>26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x14ac:dyDescent="0.25">
      <c r="A16" s="13" t="s">
        <v>27</v>
      </c>
      <c r="B16" s="14" t="s">
        <v>28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29</v>
      </c>
      <c r="B17" s="10" t="s">
        <v>30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131283.20000000001</v>
      </c>
      <c r="Q17" s="51">
        <f>SUM(Q18+Q20)</f>
        <v>132800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x14ac:dyDescent="0.25">
      <c r="A18" s="13" t="s">
        <v>31</v>
      </c>
      <c r="B18" s="14" t="s">
        <v>32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331597.7</v>
      </c>
      <c r="Q18" s="52">
        <f>SUM(Q19)</f>
        <v>334083.20000000001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33</v>
      </c>
      <c r="B19" s="14" t="s">
        <v>132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f>130314.5+131283.2+70000</f>
        <v>331597.7</v>
      </c>
      <c r="Q19" s="52">
        <f>131283.2+132800+70000</f>
        <v>334083.20000000001</v>
      </c>
      <c r="R19" s="45">
        <v>197224.6</v>
      </c>
      <c r="S19" s="45">
        <v>194893.6</v>
      </c>
      <c r="T19" s="45">
        <v>198967.1</v>
      </c>
    </row>
    <row r="20" spans="1:20" ht="30" x14ac:dyDescent="0.25">
      <c r="A20" s="13" t="s">
        <v>34</v>
      </c>
      <c r="B20" s="14" t="s">
        <v>35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-200314.5</v>
      </c>
      <c r="Q20" s="52">
        <f>SUM(Q21)</f>
        <v>-201283.20000000001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36</v>
      </c>
      <c r="B21" s="14" t="s">
        <v>133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f>-пр11!C17-70000</f>
        <v>-200314.5</v>
      </c>
      <c r="Q21" s="52">
        <f>-131283.2-70000</f>
        <v>-201283.20000000001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37</v>
      </c>
      <c r="B22" s="21" t="s">
        <v>38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0</v>
      </c>
      <c r="Q22" s="51">
        <f>Q23+Q25</f>
        <v>0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x14ac:dyDescent="0.25">
      <c r="A23" s="24" t="s">
        <v>39</v>
      </c>
      <c r="B23" s="25" t="s">
        <v>40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41</v>
      </c>
      <c r="B24" s="25" t="s">
        <v>130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/>
      <c r="Q24" s="52"/>
      <c r="R24" s="45"/>
      <c r="S24" s="45"/>
      <c r="T24" s="45"/>
    </row>
    <row r="25" spans="1:20" s="23" customFormat="1" ht="45" x14ac:dyDescent="0.25">
      <c r="A25" s="24" t="s">
        <v>42</v>
      </c>
      <c r="B25" s="25" t="s">
        <v>43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0</v>
      </c>
      <c r="Q25" s="52">
        <f>SUM(Q26)</f>
        <v>0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44</v>
      </c>
      <c r="B26" s="25" t="s">
        <v>131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/>
      <c r="Q26" s="52"/>
      <c r="R26" s="45"/>
      <c r="S26" s="45"/>
      <c r="T26" s="45"/>
    </row>
    <row r="27" spans="1:20" s="23" customFormat="1" ht="28.5" hidden="1" customHeight="1" x14ac:dyDescent="0.25">
      <c r="A27" s="20" t="s">
        <v>45</v>
      </c>
      <c r="B27" s="21" t="s">
        <v>46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47</v>
      </c>
      <c r="B28" s="25" t="s">
        <v>48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T29" si="30">P29</f>
        <v>0</v>
      </c>
      <c r="Q28" s="52">
        <f t="shared" si="30"/>
        <v>0</v>
      </c>
      <c r="R28" s="45">
        <f t="shared" si="30"/>
        <v>0</v>
      </c>
      <c r="S28" s="45">
        <f t="shared" si="30"/>
        <v>0</v>
      </c>
      <c r="T28" s="45">
        <f t="shared" si="30"/>
        <v>0</v>
      </c>
    </row>
    <row r="29" spans="1:20" s="23" customFormat="1" ht="30" hidden="1" customHeight="1" x14ac:dyDescent="0.25">
      <c r="A29" s="24" t="s">
        <v>49</v>
      </c>
      <c r="B29" s="25" t="s">
        <v>50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0"/>
        <v>0</v>
      </c>
      <c r="S29" s="45">
        <f t="shared" si="30"/>
        <v>0</v>
      </c>
      <c r="T29" s="45">
        <f t="shared" si="30"/>
        <v>0</v>
      </c>
    </row>
    <row r="30" spans="1:20" s="23" customFormat="1" ht="45" hidden="1" customHeight="1" x14ac:dyDescent="0.25">
      <c r="A30" s="24" t="s">
        <v>51</v>
      </c>
      <c r="B30" s="25" t="s">
        <v>52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53</v>
      </c>
      <c r="B31" s="25" t="s">
        <v>54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T32" si="31">P32</f>
        <v>0</v>
      </c>
      <c r="Q31" s="52">
        <f t="shared" si="31"/>
        <v>0</v>
      </c>
      <c r="R31" s="45">
        <f t="shared" si="31"/>
        <v>0</v>
      </c>
      <c r="S31" s="45">
        <f t="shared" si="31"/>
        <v>0</v>
      </c>
      <c r="T31" s="45">
        <f t="shared" si="31"/>
        <v>0</v>
      </c>
    </row>
    <row r="32" spans="1:20" s="23" customFormat="1" ht="75" hidden="1" customHeight="1" x14ac:dyDescent="0.25">
      <c r="A32" s="24" t="s">
        <v>55</v>
      </c>
      <c r="B32" s="25" t="s">
        <v>56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1"/>
        <v>0</v>
      </c>
      <c r="Q32" s="52">
        <f t="shared" si="31"/>
        <v>0</v>
      </c>
      <c r="R32" s="45">
        <f t="shared" si="31"/>
        <v>0</v>
      </c>
      <c r="S32" s="45">
        <f t="shared" si="31"/>
        <v>0</v>
      </c>
      <c r="T32" s="45">
        <f t="shared" si="31"/>
        <v>0</v>
      </c>
    </row>
    <row r="33" spans="1:20" s="23" customFormat="1" ht="90" hidden="1" customHeight="1" x14ac:dyDescent="0.25">
      <c r="A33" s="24" t="s">
        <v>57</v>
      </c>
      <c r="B33" s="25" t="s">
        <v>58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59</v>
      </c>
      <c r="B34" s="25" t="s">
        <v>60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61</v>
      </c>
      <c r="B35" s="25" t="s">
        <v>62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63</v>
      </c>
      <c r="B36" s="25" t="s">
        <v>64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65</v>
      </c>
      <c r="B37" s="25" t="s">
        <v>66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67</v>
      </c>
      <c r="B38" s="25" t="s">
        <v>68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69</v>
      </c>
      <c r="B39" s="25" t="s">
        <v>70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71</v>
      </c>
      <c r="B40" s="25" t="s">
        <v>72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T41" si="32">P41</f>
        <v>0</v>
      </c>
      <c r="Q40" s="52">
        <f t="shared" si="32"/>
        <v>0</v>
      </c>
      <c r="R40" s="45">
        <f t="shared" si="32"/>
        <v>0</v>
      </c>
      <c r="S40" s="45">
        <f t="shared" si="32"/>
        <v>0</v>
      </c>
      <c r="T40" s="45">
        <f t="shared" si="32"/>
        <v>0</v>
      </c>
    </row>
    <row r="41" spans="1:20" s="23" customFormat="1" ht="30" hidden="1" customHeight="1" x14ac:dyDescent="0.25">
      <c r="A41" s="24" t="s">
        <v>73</v>
      </c>
      <c r="B41" s="25" t="s">
        <v>74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2"/>
        <v>0</v>
      </c>
      <c r="Q41" s="52">
        <f t="shared" si="32"/>
        <v>0</v>
      </c>
      <c r="R41" s="45">
        <f t="shared" si="32"/>
        <v>0</v>
      </c>
      <c r="S41" s="45">
        <f t="shared" si="32"/>
        <v>0</v>
      </c>
      <c r="T41" s="45">
        <f t="shared" si="32"/>
        <v>0</v>
      </c>
    </row>
    <row r="42" spans="1:20" s="23" customFormat="1" ht="45" hidden="1" customHeight="1" x14ac:dyDescent="0.25">
      <c r="A42" s="24" t="s">
        <v>75</v>
      </c>
      <c r="B42" s="25" t="s">
        <v>76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77</v>
      </c>
      <c r="B43" s="25" t="s">
        <v>78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79</v>
      </c>
      <c r="B44" s="25" t="s">
        <v>80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81</v>
      </c>
      <c r="B45" s="25" t="s">
        <v>82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83</v>
      </c>
      <c r="B46" s="21" t="s">
        <v>84</v>
      </c>
      <c r="C46" s="22">
        <f>SUM(C47+C54)</f>
        <v>0</v>
      </c>
      <c r="D46" s="22">
        <f t="shared" ref="D46" si="33">SUM(D47+D54)</f>
        <v>0</v>
      </c>
      <c r="E46" s="12">
        <f t="shared" si="1"/>
        <v>0</v>
      </c>
      <c r="F46" s="22">
        <f t="shared" ref="F46" si="34">SUM(F47+F54)</f>
        <v>0</v>
      </c>
      <c r="G46" s="12">
        <f t="shared" si="7"/>
        <v>0</v>
      </c>
      <c r="H46" s="22">
        <f t="shared" ref="H46:J46" si="35">SUM(H47+H54)</f>
        <v>0</v>
      </c>
      <c r="I46" s="12">
        <f t="shared" si="9"/>
        <v>0</v>
      </c>
      <c r="J46" s="22">
        <f t="shared" si="35"/>
        <v>0</v>
      </c>
      <c r="K46" s="12">
        <f t="shared" si="10"/>
        <v>0</v>
      </c>
      <c r="L46" s="22">
        <f t="shared" ref="L46:N46" si="36">SUM(L47+L54)</f>
        <v>0</v>
      </c>
      <c r="M46" s="12">
        <f t="shared" si="12"/>
        <v>0</v>
      </c>
      <c r="N46" s="22">
        <f t="shared" si="36"/>
        <v>0</v>
      </c>
      <c r="O46" s="12">
        <f t="shared" si="13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x14ac:dyDescent="0.25">
      <c r="A47" s="24" t="s">
        <v>85</v>
      </c>
      <c r="B47" s="25" t="s">
        <v>86</v>
      </c>
      <c r="C47" s="26">
        <f>C51+C48</f>
        <v>-3379739.2</v>
      </c>
      <c r="D47" s="26">
        <f t="shared" ref="D47" si="37">D51+D48</f>
        <v>0</v>
      </c>
      <c r="E47" s="12">
        <f t="shared" si="1"/>
        <v>-3379739.2</v>
      </c>
      <c r="F47" s="26">
        <f t="shared" ref="F47" si="38">F51+F48</f>
        <v>0</v>
      </c>
      <c r="G47" s="12">
        <f t="shared" si="7"/>
        <v>-3379739.2</v>
      </c>
      <c r="H47" s="26">
        <f t="shared" ref="H47:J47" si="39">H51+H48</f>
        <v>0</v>
      </c>
      <c r="I47" s="12">
        <f t="shared" si="9"/>
        <v>-3379739.2</v>
      </c>
      <c r="J47" s="26">
        <f t="shared" si="39"/>
        <v>0</v>
      </c>
      <c r="K47" s="12">
        <f t="shared" si="10"/>
        <v>-3379739.2</v>
      </c>
      <c r="L47" s="26">
        <f t="shared" ref="L47:N47" si="40">L51+L48</f>
        <v>0</v>
      </c>
      <c r="M47" s="12">
        <f t="shared" si="12"/>
        <v>-3379739.2</v>
      </c>
      <c r="N47" s="26">
        <f t="shared" si="40"/>
        <v>0</v>
      </c>
      <c r="O47" s="12">
        <f t="shared" si="13"/>
        <v>-3379739.2</v>
      </c>
      <c r="P47" s="52">
        <f>P51+P48</f>
        <v>-5836424.4000000004</v>
      </c>
      <c r="Q47" s="52">
        <f>Q51+Q48</f>
        <v>-4875502.2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x14ac:dyDescent="0.25">
      <c r="A48" s="24" t="s">
        <v>87</v>
      </c>
      <c r="B48" s="25" t="s">
        <v>88</v>
      </c>
      <c r="C48" s="26">
        <f>C49</f>
        <v>0</v>
      </c>
      <c r="D48" s="26">
        <f t="shared" ref="D48:N49" si="41">D49</f>
        <v>0</v>
      </c>
      <c r="E48" s="12">
        <f t="shared" si="1"/>
        <v>0</v>
      </c>
      <c r="F48" s="26">
        <f t="shared" si="41"/>
        <v>0</v>
      </c>
      <c r="G48" s="12">
        <f t="shared" si="7"/>
        <v>0</v>
      </c>
      <c r="H48" s="26">
        <f t="shared" si="41"/>
        <v>0</v>
      </c>
      <c r="I48" s="12">
        <f t="shared" si="9"/>
        <v>0</v>
      </c>
      <c r="J48" s="26">
        <f t="shared" si="41"/>
        <v>0</v>
      </c>
      <c r="K48" s="12">
        <f t="shared" si="10"/>
        <v>0</v>
      </c>
      <c r="L48" s="26">
        <f t="shared" si="41"/>
        <v>0</v>
      </c>
      <c r="M48" s="12">
        <f t="shared" si="12"/>
        <v>0</v>
      </c>
      <c r="N48" s="26">
        <f t="shared" si="41"/>
        <v>0</v>
      </c>
      <c r="O48" s="12">
        <f t="shared" si="13"/>
        <v>0</v>
      </c>
      <c r="P48" s="52">
        <f t="shared" ref="P48:T49" si="42">P49</f>
        <v>0</v>
      </c>
      <c r="Q48" s="52">
        <f t="shared" si="42"/>
        <v>0</v>
      </c>
      <c r="R48" s="45">
        <f t="shared" si="42"/>
        <v>0</v>
      </c>
      <c r="S48" s="45">
        <f t="shared" si="42"/>
        <v>0</v>
      </c>
      <c r="T48" s="45">
        <f t="shared" si="42"/>
        <v>0</v>
      </c>
    </row>
    <row r="49" spans="1:20" s="23" customFormat="1" ht="30" x14ac:dyDescent="0.25">
      <c r="A49" s="24" t="s">
        <v>89</v>
      </c>
      <c r="B49" s="25" t="s">
        <v>90</v>
      </c>
      <c r="C49" s="26">
        <f>C50</f>
        <v>0</v>
      </c>
      <c r="D49" s="26">
        <f t="shared" si="41"/>
        <v>0</v>
      </c>
      <c r="E49" s="12">
        <f t="shared" si="1"/>
        <v>0</v>
      </c>
      <c r="F49" s="26">
        <f t="shared" si="41"/>
        <v>0</v>
      </c>
      <c r="G49" s="12">
        <f t="shared" si="7"/>
        <v>0</v>
      </c>
      <c r="H49" s="26">
        <f t="shared" si="41"/>
        <v>0</v>
      </c>
      <c r="I49" s="12">
        <f t="shared" si="9"/>
        <v>0</v>
      </c>
      <c r="J49" s="26">
        <f t="shared" si="41"/>
        <v>0</v>
      </c>
      <c r="K49" s="12">
        <f t="shared" si="10"/>
        <v>0</v>
      </c>
      <c r="L49" s="26">
        <f t="shared" si="41"/>
        <v>0</v>
      </c>
      <c r="M49" s="12">
        <f t="shared" si="12"/>
        <v>0</v>
      </c>
      <c r="N49" s="26">
        <f t="shared" si="41"/>
        <v>0</v>
      </c>
      <c r="O49" s="12">
        <f t="shared" si="13"/>
        <v>0</v>
      </c>
      <c r="P49" s="52">
        <f t="shared" si="42"/>
        <v>0</v>
      </c>
      <c r="Q49" s="52">
        <f t="shared" si="42"/>
        <v>0</v>
      </c>
      <c r="R49" s="45">
        <f t="shared" si="42"/>
        <v>0</v>
      </c>
      <c r="S49" s="45">
        <f t="shared" si="42"/>
        <v>0</v>
      </c>
      <c r="T49" s="45">
        <f t="shared" si="42"/>
        <v>0</v>
      </c>
    </row>
    <row r="50" spans="1:20" s="23" customFormat="1" ht="30" x14ac:dyDescent="0.25">
      <c r="A50" s="24" t="s">
        <v>91</v>
      </c>
      <c r="B50" s="25" t="s">
        <v>92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x14ac:dyDescent="0.25">
      <c r="A51" s="24" t="s">
        <v>93</v>
      </c>
      <c r="B51" s="25" t="s">
        <v>123</v>
      </c>
      <c r="C51" s="26">
        <f>C52</f>
        <v>-3379739.2</v>
      </c>
      <c r="D51" s="30">
        <f t="shared" ref="D51:N52" si="43">D52</f>
        <v>0</v>
      </c>
      <c r="E51" s="12">
        <f t="shared" si="1"/>
        <v>-3379739.2</v>
      </c>
      <c r="F51" s="30">
        <f t="shared" si="43"/>
        <v>0</v>
      </c>
      <c r="G51" s="12">
        <f t="shared" si="7"/>
        <v>-3379739.2</v>
      </c>
      <c r="H51" s="30">
        <f t="shared" si="43"/>
        <v>0</v>
      </c>
      <c r="I51" s="12">
        <f t="shared" si="9"/>
        <v>-3379739.2</v>
      </c>
      <c r="J51" s="30">
        <f t="shared" si="43"/>
        <v>0</v>
      </c>
      <c r="K51" s="12">
        <f t="shared" si="10"/>
        <v>-3379739.2</v>
      </c>
      <c r="L51" s="26">
        <f t="shared" si="43"/>
        <v>0</v>
      </c>
      <c r="M51" s="12">
        <f t="shared" si="12"/>
        <v>-3379739.2</v>
      </c>
      <c r="N51" s="26">
        <f t="shared" si="43"/>
        <v>0</v>
      </c>
      <c r="O51" s="12">
        <f t="shared" si="13"/>
        <v>-3379739.2</v>
      </c>
      <c r="P51" s="52">
        <f t="shared" ref="P51:T52" si="44">P52</f>
        <v>-5836424.4000000004</v>
      </c>
      <c r="Q51" s="52">
        <f t="shared" si="44"/>
        <v>-4875502.2</v>
      </c>
      <c r="R51" s="45">
        <f t="shared" si="44"/>
        <v>-3701938.7</v>
      </c>
      <c r="S51" s="45">
        <f t="shared" si="44"/>
        <v>-3726407.6</v>
      </c>
      <c r="T51" s="45">
        <f t="shared" si="44"/>
        <v>-3757993.7</v>
      </c>
    </row>
    <row r="52" spans="1:20" s="23" customFormat="1" x14ac:dyDescent="0.25">
      <c r="A52" s="24" t="s">
        <v>94</v>
      </c>
      <c r="B52" s="25" t="s">
        <v>124</v>
      </c>
      <c r="C52" s="26">
        <f>C53</f>
        <v>-3379739.2</v>
      </c>
      <c r="D52" s="30">
        <f t="shared" si="43"/>
        <v>0</v>
      </c>
      <c r="E52" s="12">
        <f t="shared" si="1"/>
        <v>-3379739.2</v>
      </c>
      <c r="F52" s="30">
        <f t="shared" si="43"/>
        <v>0</v>
      </c>
      <c r="G52" s="12">
        <f t="shared" si="7"/>
        <v>-3379739.2</v>
      </c>
      <c r="H52" s="30">
        <f t="shared" si="43"/>
        <v>0</v>
      </c>
      <c r="I52" s="12">
        <f t="shared" si="9"/>
        <v>-3379739.2</v>
      </c>
      <c r="J52" s="30">
        <f t="shared" si="43"/>
        <v>0</v>
      </c>
      <c r="K52" s="12">
        <f t="shared" si="10"/>
        <v>-3379739.2</v>
      </c>
      <c r="L52" s="26">
        <f t="shared" si="43"/>
        <v>0</v>
      </c>
      <c r="M52" s="12">
        <f t="shared" si="12"/>
        <v>-3379739.2</v>
      </c>
      <c r="N52" s="26">
        <f t="shared" si="43"/>
        <v>0</v>
      </c>
      <c r="O52" s="12">
        <f t="shared" si="13"/>
        <v>-3379739.2</v>
      </c>
      <c r="P52" s="52">
        <f t="shared" si="44"/>
        <v>-5836424.4000000004</v>
      </c>
      <c r="Q52" s="52">
        <f t="shared" si="44"/>
        <v>-4875502.2</v>
      </c>
      <c r="R52" s="45">
        <f t="shared" si="44"/>
        <v>-3701938.7</v>
      </c>
      <c r="S52" s="45">
        <f t="shared" si="44"/>
        <v>-3726407.6</v>
      </c>
      <c r="T52" s="45">
        <f t="shared" si="44"/>
        <v>-3757993.7</v>
      </c>
    </row>
    <row r="53" spans="1:20" s="23" customFormat="1" ht="30" x14ac:dyDescent="0.25">
      <c r="A53" s="24" t="s">
        <v>95</v>
      </c>
      <c r="B53" s="25" t="s">
        <v>125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-5574826.7-130314.5-131283.2</f>
        <v>-5836424.4000000004</v>
      </c>
      <c r="Q53" s="52">
        <f>-4611419-131283.2-132800</f>
        <v>-4875502.2</v>
      </c>
      <c r="R53" s="45">
        <v>-3701938.7</v>
      </c>
      <c r="S53" s="45">
        <v>-3726407.6</v>
      </c>
      <c r="T53" s="45">
        <v>-3757993.7</v>
      </c>
    </row>
    <row r="54" spans="1:20" s="23" customFormat="1" x14ac:dyDescent="0.25">
      <c r="A54" s="24" t="s">
        <v>96</v>
      </c>
      <c r="B54" s="25" t="s">
        <v>97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5836424.4000000004</v>
      </c>
      <c r="Q54" s="52">
        <f>Q55+Q58</f>
        <v>4875502.2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x14ac:dyDescent="0.25">
      <c r="A55" s="24" t="s">
        <v>98</v>
      </c>
      <c r="B55" s="25" t="s">
        <v>99</v>
      </c>
      <c r="C55" s="26">
        <f>C56</f>
        <v>0</v>
      </c>
      <c r="D55" s="30">
        <f t="shared" ref="D55:N56" si="45">D56</f>
        <v>0</v>
      </c>
      <c r="E55" s="12">
        <f t="shared" si="1"/>
        <v>0</v>
      </c>
      <c r="F55" s="30">
        <f t="shared" si="45"/>
        <v>0</v>
      </c>
      <c r="G55" s="12">
        <f t="shared" si="7"/>
        <v>0</v>
      </c>
      <c r="H55" s="30">
        <f t="shared" si="45"/>
        <v>0</v>
      </c>
      <c r="I55" s="12">
        <f t="shared" si="9"/>
        <v>0</v>
      </c>
      <c r="J55" s="30">
        <f t="shared" si="45"/>
        <v>0</v>
      </c>
      <c r="K55" s="12">
        <f t="shared" si="10"/>
        <v>0</v>
      </c>
      <c r="L55" s="26">
        <f t="shared" si="45"/>
        <v>0</v>
      </c>
      <c r="M55" s="12">
        <f t="shared" si="12"/>
        <v>0</v>
      </c>
      <c r="N55" s="26">
        <f t="shared" si="45"/>
        <v>0</v>
      </c>
      <c r="O55" s="12">
        <f t="shared" si="13"/>
        <v>0</v>
      </c>
      <c r="P55" s="52">
        <f t="shared" ref="P55:T56" si="46">P56</f>
        <v>5836424.4000000004</v>
      </c>
      <c r="Q55" s="52">
        <f t="shared" si="46"/>
        <v>4875502.2</v>
      </c>
      <c r="R55" s="45">
        <f t="shared" si="46"/>
        <v>0</v>
      </c>
      <c r="S55" s="45">
        <f t="shared" si="46"/>
        <v>0</v>
      </c>
      <c r="T55" s="45">
        <f t="shared" si="46"/>
        <v>0</v>
      </c>
    </row>
    <row r="56" spans="1:20" s="23" customFormat="1" x14ac:dyDescent="0.25">
      <c r="A56" s="24" t="s">
        <v>100</v>
      </c>
      <c r="B56" s="25" t="s">
        <v>101</v>
      </c>
      <c r="C56" s="26">
        <f>C57</f>
        <v>0</v>
      </c>
      <c r="D56" s="26">
        <f t="shared" si="45"/>
        <v>0</v>
      </c>
      <c r="E56" s="12">
        <f t="shared" si="1"/>
        <v>0</v>
      </c>
      <c r="F56" s="26">
        <f t="shared" si="45"/>
        <v>0</v>
      </c>
      <c r="G56" s="12">
        <f t="shared" si="7"/>
        <v>0</v>
      </c>
      <c r="H56" s="26">
        <f t="shared" si="45"/>
        <v>0</v>
      </c>
      <c r="I56" s="12">
        <f t="shared" si="9"/>
        <v>0</v>
      </c>
      <c r="J56" s="26">
        <f t="shared" si="45"/>
        <v>0</v>
      </c>
      <c r="K56" s="12">
        <f t="shared" si="10"/>
        <v>0</v>
      </c>
      <c r="L56" s="26">
        <f t="shared" si="45"/>
        <v>0</v>
      </c>
      <c r="M56" s="12">
        <f t="shared" si="12"/>
        <v>0</v>
      </c>
      <c r="N56" s="26">
        <f t="shared" si="45"/>
        <v>0</v>
      </c>
      <c r="O56" s="12">
        <f t="shared" si="13"/>
        <v>0</v>
      </c>
      <c r="P56" s="52">
        <f t="shared" si="46"/>
        <v>5836424.4000000004</v>
      </c>
      <c r="Q56" s="52">
        <f t="shared" si="46"/>
        <v>4875502.2</v>
      </c>
      <c r="R56" s="45">
        <f t="shared" si="46"/>
        <v>0</v>
      </c>
      <c r="S56" s="45">
        <f t="shared" si="46"/>
        <v>0</v>
      </c>
      <c r="T56" s="45">
        <f t="shared" si="46"/>
        <v>0</v>
      </c>
    </row>
    <row r="57" spans="1:20" s="23" customFormat="1" ht="30" x14ac:dyDescent="0.25">
      <c r="A57" s="24" t="s">
        <v>102</v>
      </c>
      <c r="B57" s="25" t="s">
        <v>103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>
        <f>5706109.9+130314.5</f>
        <v>5836424.4000000004</v>
      </c>
      <c r="Q57" s="52">
        <f>4744219+131283.2</f>
        <v>4875502.2</v>
      </c>
      <c r="R57" s="45">
        <v>0</v>
      </c>
      <c r="S57" s="45">
        <v>0</v>
      </c>
      <c r="T57" s="45">
        <v>0</v>
      </c>
    </row>
    <row r="58" spans="1:20" s="23" customFormat="1" x14ac:dyDescent="0.25">
      <c r="A58" s="24" t="s">
        <v>104</v>
      </c>
      <c r="B58" s="25" t="s">
        <v>105</v>
      </c>
      <c r="C58" s="26">
        <f>C59-C61</f>
        <v>3379739.2</v>
      </c>
      <c r="D58" s="26">
        <f t="shared" ref="D58" si="47">D59-D61</f>
        <v>0</v>
      </c>
      <c r="E58" s="12">
        <f t="shared" si="1"/>
        <v>3379739.2</v>
      </c>
      <c r="F58" s="26">
        <f t="shared" ref="F58" si="48">F59-F61</f>
        <v>0</v>
      </c>
      <c r="G58" s="12">
        <f t="shared" si="7"/>
        <v>3379739.2</v>
      </c>
      <c r="H58" s="26">
        <f t="shared" ref="H58:J58" si="49">H59-H61</f>
        <v>0</v>
      </c>
      <c r="I58" s="12">
        <f t="shared" si="9"/>
        <v>3379739.2</v>
      </c>
      <c r="J58" s="26">
        <f t="shared" si="49"/>
        <v>0</v>
      </c>
      <c r="K58" s="12">
        <f t="shared" si="10"/>
        <v>3379739.2</v>
      </c>
      <c r="L58" s="26">
        <f t="shared" ref="L58:N58" si="50">L59-L61</f>
        <v>0</v>
      </c>
      <c r="M58" s="12">
        <f t="shared" si="12"/>
        <v>3379739.2</v>
      </c>
      <c r="N58" s="26">
        <f t="shared" si="50"/>
        <v>0</v>
      </c>
      <c r="O58" s="12">
        <f t="shared" si="13"/>
        <v>3379739.2</v>
      </c>
      <c r="P58" s="52">
        <f>SUM(P60+P62)</f>
        <v>0</v>
      </c>
      <c r="Q58" s="52">
        <f>Q59-Q61</f>
        <v>0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x14ac:dyDescent="0.25">
      <c r="A59" s="24" t="s">
        <v>106</v>
      </c>
      <c r="B59" s="25" t="s">
        <v>126</v>
      </c>
      <c r="C59" s="26">
        <f>SUM(C60)</f>
        <v>3379739.2</v>
      </c>
      <c r="D59" s="26">
        <f t="shared" ref="D59:N59" si="51">SUM(D60)</f>
        <v>0</v>
      </c>
      <c r="E59" s="12">
        <f t="shared" si="1"/>
        <v>3379739.2</v>
      </c>
      <c r="F59" s="26">
        <f t="shared" si="51"/>
        <v>0</v>
      </c>
      <c r="G59" s="12">
        <f t="shared" si="7"/>
        <v>3379739.2</v>
      </c>
      <c r="H59" s="26">
        <f t="shared" si="51"/>
        <v>0</v>
      </c>
      <c r="I59" s="12">
        <f t="shared" si="9"/>
        <v>3379739.2</v>
      </c>
      <c r="J59" s="26">
        <f t="shared" si="51"/>
        <v>0</v>
      </c>
      <c r="K59" s="12">
        <f t="shared" si="10"/>
        <v>3379739.2</v>
      </c>
      <c r="L59" s="26">
        <f t="shared" si="51"/>
        <v>0</v>
      </c>
      <c r="M59" s="12">
        <f t="shared" si="12"/>
        <v>3379739.2</v>
      </c>
      <c r="N59" s="26">
        <f t="shared" si="51"/>
        <v>0</v>
      </c>
      <c r="O59" s="12">
        <f t="shared" si="13"/>
        <v>3379739.2</v>
      </c>
      <c r="P59" s="52">
        <f>SUM(P60)</f>
        <v>0</v>
      </c>
      <c r="Q59" s="52">
        <f>SUM(Q60)</f>
        <v>0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107</v>
      </c>
      <c r="B60" s="25" t="s">
        <v>127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/>
      <c r="Q60" s="52"/>
      <c r="R60" s="45">
        <v>3701938.7</v>
      </c>
      <c r="S60" s="45">
        <v>3726407.6</v>
      </c>
      <c r="T60" s="45">
        <v>3757993.7</v>
      </c>
    </row>
    <row r="61" spans="1:20" s="23" customFormat="1" x14ac:dyDescent="0.25">
      <c r="A61" s="24" t="s">
        <v>104</v>
      </c>
      <c r="B61" s="25" t="s">
        <v>128</v>
      </c>
      <c r="C61" s="26">
        <f>SUM(C62)</f>
        <v>0</v>
      </c>
      <c r="D61" s="26">
        <f t="shared" ref="D61:N61" si="52">SUM(D62)</f>
        <v>0</v>
      </c>
      <c r="E61" s="12">
        <f t="shared" si="1"/>
        <v>0</v>
      </c>
      <c r="F61" s="26">
        <f t="shared" si="52"/>
        <v>0</v>
      </c>
      <c r="G61" s="12">
        <f t="shared" si="7"/>
        <v>0</v>
      </c>
      <c r="H61" s="26">
        <f t="shared" si="52"/>
        <v>0</v>
      </c>
      <c r="I61" s="12">
        <f t="shared" si="9"/>
        <v>0</v>
      </c>
      <c r="J61" s="26">
        <f t="shared" si="52"/>
        <v>0</v>
      </c>
      <c r="K61" s="12">
        <f t="shared" si="10"/>
        <v>0</v>
      </c>
      <c r="L61" s="26">
        <f t="shared" si="52"/>
        <v>0</v>
      </c>
      <c r="M61" s="12">
        <f t="shared" si="12"/>
        <v>0</v>
      </c>
      <c r="N61" s="26">
        <f t="shared" si="52"/>
        <v>0</v>
      </c>
      <c r="O61" s="12">
        <f t="shared" si="13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x14ac:dyDescent="0.25">
      <c r="A62" s="24" t="s">
        <v>108</v>
      </c>
      <c r="B62" s="25" t="s">
        <v>129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x14ac:dyDescent="0.25">
      <c r="A63" s="9" t="s">
        <v>109</v>
      </c>
      <c r="B63" s="10" t="s">
        <v>110</v>
      </c>
      <c r="C63" s="11">
        <f>C11+C46</f>
        <v>97965</v>
      </c>
      <c r="D63" s="11">
        <f t="shared" ref="D63" si="53">D11+D46</f>
        <v>0</v>
      </c>
      <c r="E63" s="12">
        <f t="shared" si="1"/>
        <v>97965</v>
      </c>
      <c r="F63" s="18">
        <f t="shared" ref="F63" si="54">F11+F46</f>
        <v>0</v>
      </c>
      <c r="G63" s="12">
        <f t="shared" si="7"/>
        <v>97965</v>
      </c>
      <c r="H63" s="18">
        <f t="shared" ref="H63:J63" si="55">H11+H46</f>
        <v>0</v>
      </c>
      <c r="I63" s="12">
        <f t="shared" si="9"/>
        <v>97965</v>
      </c>
      <c r="J63" s="18">
        <f t="shared" si="55"/>
        <v>0</v>
      </c>
      <c r="K63" s="12">
        <f t="shared" si="10"/>
        <v>97965</v>
      </c>
      <c r="L63" s="18">
        <f t="shared" ref="L63:N63" si="56">L11+L46</f>
        <v>0</v>
      </c>
      <c r="M63" s="12">
        <f t="shared" si="12"/>
        <v>97965</v>
      </c>
      <c r="N63" s="18">
        <f t="shared" si="56"/>
        <v>0</v>
      </c>
      <c r="O63" s="12">
        <f t="shared" si="13"/>
        <v>97965</v>
      </c>
      <c r="P63" s="51">
        <f>P11+P46</f>
        <v>131283.20000000001</v>
      </c>
      <c r="Q63" s="51">
        <f>Q11+Q46</f>
        <v>132800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A8:A9"/>
    <mergeCell ref="B8:B9"/>
    <mergeCell ref="C8:C9"/>
    <mergeCell ref="D8:D9"/>
    <mergeCell ref="E8:E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E7" sqref="E7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146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47" t="s">
        <v>149</v>
      </c>
    </row>
    <row r="8" spans="1:2" s="32" customFormat="1" x14ac:dyDescent="0.25">
      <c r="A8" s="64" t="s">
        <v>111</v>
      </c>
      <c r="B8" s="64"/>
    </row>
    <row r="9" spans="1:2" s="32" customFormat="1" x14ac:dyDescent="0.25">
      <c r="A9" s="65" t="s">
        <v>139</v>
      </c>
      <c r="B9" s="65"/>
    </row>
    <row r="11" spans="1:2" ht="31.5" customHeight="1" x14ac:dyDescent="0.25">
      <c r="A11" s="33" t="s">
        <v>112</v>
      </c>
      <c r="B11" s="46" t="s">
        <v>140</v>
      </c>
    </row>
    <row r="12" spans="1:2" ht="31.5" x14ac:dyDescent="0.25">
      <c r="A12" s="35" t="s">
        <v>114</v>
      </c>
      <c r="B12" s="54">
        <f>SUM(B13:B14)</f>
        <v>0</v>
      </c>
    </row>
    <row r="13" spans="1:2" x14ac:dyDescent="0.25">
      <c r="A13" s="36" t="s">
        <v>115</v>
      </c>
      <c r="B13" s="54">
        <v>0</v>
      </c>
    </row>
    <row r="14" spans="1:2" x14ac:dyDescent="0.25">
      <c r="A14" s="36" t="s">
        <v>116</v>
      </c>
      <c r="B14" s="54">
        <f>SUM(пр11!C26)</f>
        <v>0</v>
      </c>
    </row>
    <row r="15" spans="1:2" x14ac:dyDescent="0.25">
      <c r="A15" s="35" t="s">
        <v>117</v>
      </c>
      <c r="B15" s="54">
        <f>SUM(B16:B17)</f>
        <v>130314.5</v>
      </c>
    </row>
    <row r="16" spans="1:2" x14ac:dyDescent="0.25">
      <c r="A16" s="36" t="s">
        <v>115</v>
      </c>
      <c r="B16" s="54">
        <f>SUM(пр11!C19)</f>
        <v>200314.5</v>
      </c>
    </row>
    <row r="17" spans="1:2" x14ac:dyDescent="0.25">
      <c r="A17" s="36" t="s">
        <v>116</v>
      </c>
      <c r="B17" s="54">
        <f>SUM(пр11!C20)</f>
        <v>-70000</v>
      </c>
    </row>
    <row r="18" spans="1:2" x14ac:dyDescent="0.25">
      <c r="A18" s="36" t="s">
        <v>118</v>
      </c>
      <c r="B18" s="54">
        <f>SUM(B12+B15)</f>
        <v>130314.5</v>
      </c>
    </row>
    <row r="19" spans="1:2" x14ac:dyDescent="0.25">
      <c r="B19" s="55"/>
    </row>
    <row r="20" spans="1:2" x14ac:dyDescent="0.25">
      <c r="B20" s="55"/>
    </row>
    <row r="21" spans="1:2" x14ac:dyDescent="0.25">
      <c r="B21" s="5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I13" sqref="I13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136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47" t="s">
        <v>150</v>
      </c>
    </row>
    <row r="8" spans="1:3" s="32" customFormat="1" x14ac:dyDescent="0.25">
      <c r="A8" s="64" t="s">
        <v>111</v>
      </c>
      <c r="B8" s="64"/>
      <c r="C8" s="64"/>
    </row>
    <row r="9" spans="1:3" s="32" customFormat="1" ht="33" customHeight="1" x14ac:dyDescent="0.25">
      <c r="A9" s="65" t="s">
        <v>141</v>
      </c>
      <c r="B9" s="65"/>
      <c r="C9" s="65"/>
    </row>
    <row r="11" spans="1:3" x14ac:dyDescent="0.25">
      <c r="A11" s="66" t="s">
        <v>112</v>
      </c>
      <c r="B11" s="68" t="s">
        <v>113</v>
      </c>
      <c r="C11" s="69"/>
    </row>
    <row r="12" spans="1:3" x14ac:dyDescent="0.25">
      <c r="A12" s="67"/>
      <c r="B12" s="38" t="s">
        <v>135</v>
      </c>
      <c r="C12" s="34" t="s">
        <v>142</v>
      </c>
    </row>
    <row r="13" spans="1:3" ht="31.5" x14ac:dyDescent="0.25">
      <c r="A13" s="35" t="s">
        <v>114</v>
      </c>
      <c r="B13" s="54">
        <f>SUM(B14:B15)</f>
        <v>0</v>
      </c>
      <c r="C13" s="54">
        <f>SUM(C14:C15)</f>
        <v>0</v>
      </c>
    </row>
    <row r="14" spans="1:3" x14ac:dyDescent="0.25">
      <c r="A14" s="36" t="s">
        <v>115</v>
      </c>
      <c r="B14" s="54">
        <v>0</v>
      </c>
      <c r="C14" s="54">
        <v>0</v>
      </c>
    </row>
    <row r="15" spans="1:3" x14ac:dyDescent="0.25">
      <c r="A15" s="36" t="s">
        <v>116</v>
      </c>
      <c r="B15" s="54">
        <v>0</v>
      </c>
      <c r="C15" s="54">
        <v>0</v>
      </c>
    </row>
    <row r="16" spans="1:3" x14ac:dyDescent="0.25">
      <c r="A16" s="35" t="s">
        <v>117</v>
      </c>
      <c r="B16" s="54">
        <f>SUM(B17:B18)</f>
        <v>131283.20000000001</v>
      </c>
      <c r="C16" s="54">
        <f>SUM(C17:C18)</f>
        <v>132800</v>
      </c>
    </row>
    <row r="17" spans="1:3" x14ac:dyDescent="0.25">
      <c r="A17" s="36" t="s">
        <v>115</v>
      </c>
      <c r="B17" s="54">
        <f>SUM(пр12!P18)</f>
        <v>331597.7</v>
      </c>
      <c r="C17" s="54">
        <f>SUM(пр12!Q18)</f>
        <v>334083.20000000001</v>
      </c>
    </row>
    <row r="18" spans="1:3" x14ac:dyDescent="0.25">
      <c r="A18" s="36" t="s">
        <v>116</v>
      </c>
      <c r="B18" s="54">
        <f>SUM(пр12!P20)</f>
        <v>-200314.5</v>
      </c>
      <c r="C18" s="54">
        <f>SUM(пр12!Q21)</f>
        <v>-201283.20000000001</v>
      </c>
    </row>
    <row r="19" spans="1:3" x14ac:dyDescent="0.25">
      <c r="A19" s="36" t="s">
        <v>118</v>
      </c>
      <c r="B19" s="54">
        <f>SUM(B13+B16)</f>
        <v>131283.20000000001</v>
      </c>
      <c r="C19" s="54">
        <f>SUM(C13+C16)</f>
        <v>132800</v>
      </c>
    </row>
    <row r="20" spans="1:3" x14ac:dyDescent="0.25">
      <c r="B20" s="55"/>
      <c r="C20" s="5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пр11</vt:lpstr>
      <vt:lpstr>пр12</vt:lpstr>
      <vt:lpstr>пр13</vt:lpstr>
      <vt:lpstr>пр14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2021-12-02T10:15:30Z</dcterms:modified>
</cp:coreProperties>
</file>